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/>
  <bookViews>
    <workbookView xWindow="60" yWindow="0" windowWidth="19095" windowHeight="7125" tabRatio="809" activeTab="2"/>
  </bookViews>
  <sheets>
    <sheet name="参加チーム" sheetId="14" r:id="rId1"/>
    <sheet name="１部" sheetId="16" r:id="rId2"/>
    <sheet name="１部対戦表" sheetId="15" r:id="rId3"/>
    <sheet name="２部北" sheetId="22" r:id="rId4"/>
    <sheet name="２部北対戦表" sheetId="21" r:id="rId5"/>
    <sheet name="２部南 " sheetId="18" r:id="rId6"/>
    <sheet name="２部南対戦表" sheetId="17" r:id="rId7"/>
  </sheets>
  <definedNames>
    <definedName name="_xlnm.Print_Area" localSheetId="1">'１部'!$B$1:$AX$37</definedName>
    <definedName name="_xlnm.Print_Area" localSheetId="2">'１部対戦表'!$A$1:$Q$60</definedName>
    <definedName name="_xlnm.Print_Area" localSheetId="5">'２部南 '!$B$1:$AN$29</definedName>
    <definedName name="_xlnm.Print_Area" localSheetId="6">'２部南対戦表'!$A$1:$Q$34</definedName>
    <definedName name="_xlnm.Print_Area" localSheetId="3">'２部北'!$B$1:$AN$29</definedName>
    <definedName name="_xlnm.Print_Area" localSheetId="4">'２部北対戦表'!$A$1:$Q$34</definedName>
    <definedName name="_xlnm.Print_Area" localSheetId="0">参加チーム!$B$2:$G$71,参加チーム!$C$75:$G$114</definedName>
    <definedName name="_xlnm.Print_Titles" localSheetId="2">'１部対戦表'!$1:$1</definedName>
    <definedName name="_xlnm.Print_Titles" localSheetId="6">'２部南対戦表'!$1:$1</definedName>
    <definedName name="_xlnm.Print_Titles" localSheetId="4">'２部北対戦表'!$1:$1</definedName>
  </definedNames>
  <calcPr calcId="145621"/>
</workbook>
</file>

<file path=xl/calcChain.xml><?xml version="1.0" encoding="utf-8"?>
<calcChain xmlns="http://schemas.openxmlformats.org/spreadsheetml/2006/main">
  <c r="H5" i="18" l="1"/>
  <c r="M5" i="18"/>
  <c r="R5" i="18"/>
  <c r="W5" i="18"/>
  <c r="AB5" i="18"/>
  <c r="I6" i="18"/>
  <c r="J6" i="18"/>
  <c r="K6" i="18"/>
  <c r="N6" i="18"/>
  <c r="O6" i="18" s="1"/>
  <c r="P6" i="18"/>
  <c r="S6" i="18"/>
  <c r="T6" i="18" s="1"/>
  <c r="U6" i="18"/>
  <c r="X6" i="18"/>
  <c r="Y6" i="18"/>
  <c r="Z6" i="18"/>
  <c r="AC6" i="18"/>
  <c r="AD6" i="18"/>
  <c r="AE6" i="18"/>
  <c r="H7" i="18"/>
  <c r="M7" i="18"/>
  <c r="R7" i="18"/>
  <c r="W7" i="18"/>
  <c r="AB7" i="18"/>
  <c r="I8" i="18"/>
  <c r="J8" i="18"/>
  <c r="K8" i="18"/>
  <c r="N8" i="18"/>
  <c r="O8" i="18" s="1"/>
  <c r="P8" i="18"/>
  <c r="S8" i="18"/>
  <c r="T8" i="18" s="1"/>
  <c r="U8" i="18"/>
  <c r="X8" i="18"/>
  <c r="Y8" i="18"/>
  <c r="Z8" i="18"/>
  <c r="AC8" i="18"/>
  <c r="AD8" i="18"/>
  <c r="AE8" i="18"/>
  <c r="C9" i="18"/>
  <c r="M9" i="18"/>
  <c r="R9" i="18"/>
  <c r="W9" i="18"/>
  <c r="AB9" i="18"/>
  <c r="D10" i="18"/>
  <c r="E10" i="18"/>
  <c r="F10" i="18"/>
  <c r="N10" i="18"/>
  <c r="O10" i="18" s="1"/>
  <c r="P10" i="18"/>
  <c r="S10" i="18"/>
  <c r="T10" i="18" s="1"/>
  <c r="U10" i="18"/>
  <c r="X10" i="18"/>
  <c r="Y10" i="18"/>
  <c r="Z10" i="18"/>
  <c r="AC10" i="18"/>
  <c r="AD10" i="18"/>
  <c r="AE10" i="18"/>
  <c r="C11" i="18"/>
  <c r="M11" i="18"/>
  <c r="R11" i="18"/>
  <c r="W11" i="18"/>
  <c r="AB11" i="18"/>
  <c r="D12" i="18"/>
  <c r="E12" i="18"/>
  <c r="F12" i="18"/>
  <c r="N12" i="18"/>
  <c r="O12" i="18" s="1"/>
  <c r="P12" i="18"/>
  <c r="S12" i="18"/>
  <c r="T12" i="18" s="1"/>
  <c r="U12" i="18"/>
  <c r="X12" i="18"/>
  <c r="Y12" i="18"/>
  <c r="Z12" i="18"/>
  <c r="AC12" i="18"/>
  <c r="AD12" i="18"/>
  <c r="AE12" i="18"/>
  <c r="C13" i="18"/>
  <c r="H13" i="18"/>
  <c r="R13" i="18"/>
  <c r="W13" i="18"/>
  <c r="AB13" i="18"/>
  <c r="D14" i="18"/>
  <c r="E14" i="18"/>
  <c r="F14" i="18"/>
  <c r="I14" i="18"/>
  <c r="J14" i="18" s="1"/>
  <c r="K14" i="18"/>
  <c r="S14" i="18"/>
  <c r="T14" i="18" s="1"/>
  <c r="U14" i="18"/>
  <c r="X14" i="18"/>
  <c r="Y14" i="18"/>
  <c r="Z14" i="18"/>
  <c r="AC14" i="18"/>
  <c r="AD14" i="18"/>
  <c r="AE14" i="18"/>
  <c r="C15" i="18"/>
  <c r="H15" i="18"/>
  <c r="R15" i="18"/>
  <c r="W15" i="18"/>
  <c r="AB15" i="18"/>
  <c r="D16" i="18"/>
  <c r="E16" i="18"/>
  <c r="F16" i="18"/>
  <c r="I16" i="18"/>
  <c r="J16" i="18" s="1"/>
  <c r="K16" i="18"/>
  <c r="S16" i="18"/>
  <c r="T16" i="18" s="1"/>
  <c r="U16" i="18"/>
  <c r="X16" i="18"/>
  <c r="Y16" i="18"/>
  <c r="Z16" i="18"/>
  <c r="AC16" i="18"/>
  <c r="AD16" i="18"/>
  <c r="AE16" i="18"/>
  <c r="C17" i="18"/>
  <c r="H17" i="18"/>
  <c r="M17" i="18"/>
  <c r="W17" i="18"/>
  <c r="AB17" i="18"/>
  <c r="D18" i="18"/>
  <c r="E18" i="18"/>
  <c r="F18" i="18"/>
  <c r="I18" i="18"/>
  <c r="J18" i="18" s="1"/>
  <c r="K18" i="18"/>
  <c r="N18" i="18"/>
  <c r="O18" i="18" s="1"/>
  <c r="P18" i="18"/>
  <c r="X18" i="18"/>
  <c r="Y18" i="18"/>
  <c r="Z18" i="18"/>
  <c r="AC18" i="18"/>
  <c r="AD18" i="18"/>
  <c r="AE18" i="18"/>
  <c r="C19" i="18"/>
  <c r="H19" i="18"/>
  <c r="M19" i="18"/>
  <c r="W19" i="18"/>
  <c r="AB19" i="18"/>
  <c r="D20" i="18"/>
  <c r="E20" i="18"/>
  <c r="F20" i="18"/>
  <c r="I20" i="18"/>
  <c r="J20" i="18" s="1"/>
  <c r="K20" i="18"/>
  <c r="N20" i="18"/>
  <c r="O20" i="18" s="1"/>
  <c r="P20" i="18"/>
  <c r="X20" i="18"/>
  <c r="Y20" i="18"/>
  <c r="Z20" i="18"/>
  <c r="AC20" i="18"/>
  <c r="AD20" i="18"/>
  <c r="AE20" i="18"/>
  <c r="C21" i="18"/>
  <c r="H21" i="18"/>
  <c r="M21" i="18"/>
  <c r="R21" i="18"/>
  <c r="AB21" i="18"/>
  <c r="D22" i="18"/>
  <c r="E22" i="18"/>
  <c r="F22" i="18"/>
  <c r="I22" i="18"/>
  <c r="J22" i="18" s="1"/>
  <c r="K22" i="18"/>
  <c r="N22" i="18"/>
  <c r="O22" i="18" s="1"/>
  <c r="P22" i="18"/>
  <c r="S22" i="18"/>
  <c r="T22" i="18"/>
  <c r="U22" i="18"/>
  <c r="AC22" i="18"/>
  <c r="AD22" i="18"/>
  <c r="AE22" i="18"/>
  <c r="C23" i="18"/>
  <c r="H23" i="18"/>
  <c r="M23" i="18"/>
  <c r="R23" i="18"/>
  <c r="AB23" i="18"/>
  <c r="D24" i="18"/>
  <c r="E24" i="18"/>
  <c r="F24" i="18"/>
  <c r="I24" i="18"/>
  <c r="J24" i="18" s="1"/>
  <c r="K24" i="18"/>
  <c r="N24" i="18"/>
  <c r="O24" i="18" s="1"/>
  <c r="P24" i="18"/>
  <c r="S24" i="18"/>
  <c r="T24" i="18"/>
  <c r="U24" i="18"/>
  <c r="AC24" i="18"/>
  <c r="AD24" i="18"/>
  <c r="AE24" i="18"/>
  <c r="C25" i="18"/>
  <c r="H25" i="18"/>
  <c r="M25" i="18"/>
  <c r="R25" i="18"/>
  <c r="W25" i="18"/>
  <c r="D26" i="18"/>
  <c r="E26" i="18"/>
  <c r="F26" i="18"/>
  <c r="I26" i="18"/>
  <c r="J26" i="18" s="1"/>
  <c r="K26" i="18"/>
  <c r="N26" i="18"/>
  <c r="O26" i="18" s="1"/>
  <c r="P26" i="18"/>
  <c r="S26" i="18"/>
  <c r="T26" i="18"/>
  <c r="U26" i="18"/>
  <c r="X26" i="18"/>
  <c r="Y26" i="18"/>
  <c r="Z26" i="18"/>
  <c r="C27" i="18"/>
  <c r="H27" i="18"/>
  <c r="M27" i="18"/>
  <c r="R27" i="18"/>
  <c r="W27" i="18"/>
  <c r="D28" i="18"/>
  <c r="E28" i="18"/>
  <c r="F28" i="18"/>
  <c r="I28" i="18"/>
  <c r="J28" i="18" s="1"/>
  <c r="K28" i="18"/>
  <c r="N28" i="18"/>
  <c r="O28" i="18" s="1"/>
  <c r="P28" i="18"/>
  <c r="S28" i="18"/>
  <c r="T28" i="18"/>
  <c r="U28" i="18"/>
  <c r="X28" i="18"/>
  <c r="Y28" i="18"/>
  <c r="Z28" i="18"/>
  <c r="Q44" i="15"/>
  <c r="D36" i="14"/>
  <c r="R5" i="22" l="1"/>
  <c r="W5" i="22"/>
  <c r="AB5" i="22"/>
  <c r="S6" i="22"/>
  <c r="T6" i="22" s="1"/>
  <c r="U6" i="22"/>
  <c r="X6" i="22"/>
  <c r="Y6" i="22" s="1"/>
  <c r="Z6" i="22"/>
  <c r="AC6" i="22"/>
  <c r="AD6" i="22" s="1"/>
  <c r="AE6" i="22"/>
  <c r="R9" i="22"/>
  <c r="W9" i="22"/>
  <c r="S10" i="22"/>
  <c r="T10" i="22" s="1"/>
  <c r="U10" i="22"/>
  <c r="X10" i="22"/>
  <c r="Y10" i="22" s="1"/>
  <c r="Z10" i="22"/>
  <c r="R13" i="22"/>
  <c r="AB13" i="22"/>
  <c r="S14" i="22"/>
  <c r="T14" i="22" s="1"/>
  <c r="U14" i="22"/>
  <c r="AC14" i="22"/>
  <c r="AD14" i="22" s="1"/>
  <c r="AE14" i="22"/>
  <c r="C17" i="22"/>
  <c r="H17" i="22"/>
  <c r="M17" i="22"/>
  <c r="D18" i="22"/>
  <c r="E18" i="22" s="1"/>
  <c r="F18" i="22"/>
  <c r="I18" i="22"/>
  <c r="J18" i="22" s="1"/>
  <c r="K18" i="22"/>
  <c r="N18" i="22"/>
  <c r="O18" i="22" s="1"/>
  <c r="P18" i="22"/>
  <c r="C21" i="22"/>
  <c r="H21" i="22"/>
  <c r="D22" i="22"/>
  <c r="E22" i="22" s="1"/>
  <c r="F22" i="22"/>
  <c r="I22" i="22"/>
  <c r="J22" i="22" s="1"/>
  <c r="K22" i="22"/>
  <c r="C25" i="22"/>
  <c r="M25" i="22"/>
  <c r="D26" i="22"/>
  <c r="E26" i="22" s="1"/>
  <c r="F26" i="22"/>
  <c r="N26" i="22"/>
  <c r="O26" i="22" s="1"/>
  <c r="P26" i="22"/>
  <c r="N13" i="21"/>
  <c r="G27" i="15" l="1"/>
  <c r="H22" i="15"/>
  <c r="Q20" i="15" s="1"/>
  <c r="N15" i="15"/>
  <c r="AL5" i="16"/>
  <c r="AM6" i="16"/>
  <c r="AN6" i="16" s="1"/>
  <c r="AO6" i="16"/>
  <c r="AG9" i="16"/>
  <c r="AH10" i="16"/>
  <c r="AI10" i="16" s="1"/>
  <c r="AJ10" i="16"/>
  <c r="AB13" i="16"/>
  <c r="AC14" i="16"/>
  <c r="AD14" i="16" s="1"/>
  <c r="AE14" i="16"/>
  <c r="W17" i="16"/>
  <c r="X18" i="16"/>
  <c r="Y18" i="16" s="1"/>
  <c r="Z18" i="16"/>
  <c r="R21" i="16"/>
  <c r="S22" i="16"/>
  <c r="T22" i="16" s="1"/>
  <c r="U22" i="16"/>
  <c r="M25" i="16"/>
  <c r="N26" i="16"/>
  <c r="O26" i="16" s="1"/>
  <c r="P26" i="16"/>
  <c r="H29" i="16"/>
  <c r="I30" i="16"/>
  <c r="J30" i="16" s="1"/>
  <c r="K30" i="16"/>
  <c r="C33" i="16"/>
  <c r="D34" i="16"/>
  <c r="E34" i="16" s="1"/>
  <c r="F34" i="16"/>
  <c r="D63" i="14"/>
  <c r="D66" i="14"/>
  <c r="D69" i="14"/>
  <c r="D57" i="14"/>
  <c r="D54" i="14"/>
  <c r="D45" i="14"/>
  <c r="D42" i="14"/>
  <c r="D27" i="14"/>
  <c r="D24" i="14"/>
  <c r="D21" i="14"/>
  <c r="D15" i="14"/>
  <c r="D12" i="14"/>
  <c r="D9" i="14"/>
  <c r="S110" i="15"/>
  <c r="S109" i="15"/>
  <c r="N35" i="15"/>
  <c r="G35" i="15"/>
  <c r="M34" i="15"/>
  <c r="I34" i="15"/>
  <c r="AG118" i="15" l="1"/>
  <c r="AF118" i="15"/>
  <c r="AE118" i="15"/>
  <c r="AD118" i="15"/>
  <c r="V118" i="15"/>
  <c r="AH118" i="15" s="1"/>
  <c r="S118" i="15"/>
  <c r="AG117" i="15"/>
  <c r="AF117" i="15"/>
  <c r="AE117" i="15"/>
  <c r="AD117" i="15"/>
  <c r="V117" i="15"/>
  <c r="Y117" i="15" s="1"/>
  <c r="S117" i="15"/>
  <c r="AH117" i="15" l="1"/>
  <c r="X118" i="15"/>
  <c r="X117" i="15"/>
  <c r="Z117" i="15" s="1"/>
  <c r="Y118" i="15"/>
  <c r="Z118" i="15" l="1"/>
  <c r="V66" i="21" l="1"/>
  <c r="S66" i="21"/>
  <c r="V65" i="21"/>
  <c r="S65" i="21"/>
  <c r="V64" i="21"/>
  <c r="S64" i="21"/>
  <c r="V63" i="21"/>
  <c r="S63" i="21"/>
  <c r="V62" i="21"/>
  <c r="S62" i="21"/>
  <c r="V61" i="21"/>
  <c r="S61" i="21"/>
  <c r="V60" i="21"/>
  <c r="S60" i="21"/>
  <c r="V59" i="21"/>
  <c r="S59" i="21"/>
  <c r="V58" i="21"/>
  <c r="S58" i="21"/>
  <c r="V57" i="21"/>
  <c r="S57" i="21"/>
  <c r="V56" i="21"/>
  <c r="S56" i="21"/>
  <c r="V55" i="21"/>
  <c r="S55" i="21"/>
  <c r="V54" i="21"/>
  <c r="S54" i="21"/>
  <c r="V53" i="21"/>
  <c r="S53" i="21"/>
  <c r="V52" i="21"/>
  <c r="S52" i="21"/>
  <c r="V51" i="21"/>
  <c r="S51" i="21"/>
  <c r="V50" i="21"/>
  <c r="S50" i="21"/>
  <c r="V49" i="21"/>
  <c r="S49" i="21"/>
  <c r="V48" i="21"/>
  <c r="S48" i="21"/>
  <c r="V47" i="21"/>
  <c r="S47" i="21"/>
  <c r="V46" i="21"/>
  <c r="S46" i="21"/>
  <c r="V45" i="21"/>
  <c r="S45" i="21"/>
  <c r="V44" i="21"/>
  <c r="S44" i="21"/>
  <c r="V43" i="21"/>
  <c r="S43" i="21"/>
  <c r="V66" i="17"/>
  <c r="S66" i="17"/>
  <c r="V65" i="17"/>
  <c r="S65" i="17"/>
  <c r="V64" i="17"/>
  <c r="S64" i="17"/>
  <c r="V63" i="17"/>
  <c r="S63" i="17"/>
  <c r="V62" i="17"/>
  <c r="S62" i="17"/>
  <c r="V61" i="17"/>
  <c r="S61" i="17"/>
  <c r="V60" i="17"/>
  <c r="S60" i="17"/>
  <c r="V59" i="17"/>
  <c r="S59" i="17"/>
  <c r="V58" i="17"/>
  <c r="S58" i="17"/>
  <c r="V57" i="17"/>
  <c r="S57" i="17"/>
  <c r="V56" i="17"/>
  <c r="S56" i="17"/>
  <c r="V55" i="17"/>
  <c r="S55" i="17"/>
  <c r="V54" i="17"/>
  <c r="S54" i="17"/>
  <c r="V53" i="17"/>
  <c r="S53" i="17"/>
  <c r="V52" i="17"/>
  <c r="S52" i="17"/>
  <c r="V51" i="17"/>
  <c r="S51" i="17"/>
  <c r="V50" i="17"/>
  <c r="S50" i="17"/>
  <c r="V49" i="17"/>
  <c r="S49" i="17"/>
  <c r="V48" i="17"/>
  <c r="S48" i="17"/>
  <c r="V47" i="17"/>
  <c r="S47" i="17"/>
  <c r="V46" i="17"/>
  <c r="S46" i="17"/>
  <c r="V45" i="17"/>
  <c r="S45" i="17"/>
  <c r="V44" i="17"/>
  <c r="S44" i="17"/>
  <c r="V43" i="17"/>
  <c r="S43" i="17"/>
  <c r="G118" i="15" l="1"/>
  <c r="G116" i="15"/>
  <c r="G114" i="15"/>
  <c r="G112" i="15"/>
  <c r="G108" i="15"/>
  <c r="G106" i="15"/>
  <c r="G104" i="15"/>
  <c r="G102" i="15"/>
  <c r="G100" i="15"/>
  <c r="G98" i="15"/>
  <c r="G96" i="15"/>
  <c r="G94" i="15"/>
  <c r="G92" i="15"/>
  <c r="G90" i="15"/>
  <c r="G88" i="15"/>
  <c r="G86" i="15"/>
  <c r="G84" i="15"/>
  <c r="G82" i="15"/>
  <c r="G80" i="15"/>
  <c r="G78" i="15"/>
  <c r="G76" i="15"/>
  <c r="G74" i="15"/>
  <c r="G72" i="15"/>
  <c r="N118" i="15"/>
  <c r="N116" i="15"/>
  <c r="N114" i="15"/>
  <c r="N112" i="15"/>
  <c r="N108" i="15"/>
  <c r="N106" i="15"/>
  <c r="N104" i="15"/>
  <c r="N102" i="15"/>
  <c r="N100" i="15"/>
  <c r="N98" i="15"/>
  <c r="N96" i="15"/>
  <c r="N94" i="15"/>
  <c r="N92" i="15"/>
  <c r="N90" i="15"/>
  <c r="N88" i="15"/>
  <c r="N86" i="15"/>
  <c r="N84" i="15"/>
  <c r="N82" i="15"/>
  <c r="N80" i="15"/>
  <c r="N78" i="15"/>
  <c r="N76" i="15"/>
  <c r="N74" i="15"/>
  <c r="N72" i="15"/>
  <c r="AO67" i="15"/>
  <c r="AO101" i="15" s="1"/>
  <c r="AO107" i="15" s="1"/>
  <c r="AO65" i="15"/>
  <c r="AM117" i="15" s="1"/>
  <c r="AO63" i="15"/>
  <c r="AO73" i="15" s="1"/>
  <c r="AO69" i="15"/>
  <c r="AM115" i="15" s="1"/>
  <c r="AM69" i="15"/>
  <c r="AM81" i="15" s="1"/>
  <c r="AM89" i="15" s="1"/>
  <c r="AM67" i="15"/>
  <c r="AM113" i="15" s="1"/>
  <c r="AM65" i="15"/>
  <c r="AM97" i="15" s="1"/>
  <c r="AM105" i="15" s="1"/>
  <c r="AM63" i="15"/>
  <c r="AM111" i="15" s="1"/>
  <c r="AM77" i="15" l="1"/>
  <c r="AO95" i="15"/>
  <c r="AO105" i="15" s="1"/>
  <c r="AO113" i="15"/>
  <c r="AM73" i="15"/>
  <c r="AO83" i="15"/>
  <c r="AO93" i="15" s="1"/>
  <c r="AO111" i="15"/>
  <c r="AO115" i="15"/>
  <c r="AM83" i="15"/>
  <c r="AM91" i="15" s="1"/>
  <c r="AM71" i="15"/>
  <c r="AO75" i="15"/>
  <c r="AM79" i="15"/>
  <c r="AM87" i="15" s="1"/>
  <c r="AO97" i="15"/>
  <c r="AO103" i="15" s="1"/>
  <c r="AO99" i="15"/>
  <c r="AO109" i="15" s="1"/>
  <c r="AO71" i="15"/>
  <c r="AM75" i="15"/>
  <c r="AO77" i="15"/>
  <c r="AO81" i="15"/>
  <c r="AO87" i="15" s="1"/>
  <c r="AO85" i="15"/>
  <c r="AO91" i="15" s="1"/>
  <c r="AM85" i="15"/>
  <c r="AM93" i="15" s="1"/>
  <c r="AM95" i="15"/>
  <c r="AM103" i="15" s="1"/>
  <c r="AM101" i="15"/>
  <c r="AM109" i="15" s="1"/>
  <c r="N110" i="15" s="1"/>
  <c r="AO117" i="15"/>
  <c r="AO79" i="15"/>
  <c r="AO89" i="15" s="1"/>
  <c r="AM99" i="15"/>
  <c r="AM107" i="15" s="1"/>
  <c r="G56" i="17"/>
  <c r="G110" i="15" l="1"/>
  <c r="N70" i="15"/>
  <c r="N68" i="15"/>
  <c r="N66" i="15"/>
  <c r="N64" i="15"/>
  <c r="G70" i="15"/>
  <c r="G68" i="15"/>
  <c r="G66" i="15"/>
  <c r="G64" i="15"/>
  <c r="G46" i="21"/>
  <c r="G56" i="21"/>
  <c r="G62" i="21"/>
  <c r="N52" i="21"/>
  <c r="G40" i="21"/>
  <c r="N46" i="21"/>
  <c r="G64" i="21"/>
  <c r="N58" i="21"/>
  <c r="N54" i="21"/>
  <c r="N42" i="21"/>
  <c r="N66" i="21"/>
  <c r="G58" i="21"/>
  <c r="G52" i="21"/>
  <c r="N44" i="21"/>
  <c r="G38" i="21"/>
  <c r="G66" i="21"/>
  <c r="N56" i="21"/>
  <c r="G50" i="21"/>
  <c r="N48" i="21"/>
  <c r="G42" i="21"/>
  <c r="N64" i="21"/>
  <c r="G60" i="21"/>
  <c r="N50" i="21"/>
  <c r="G44" i="21"/>
  <c r="N40" i="21"/>
  <c r="N60" i="21"/>
  <c r="N62" i="21"/>
  <c r="G54" i="21"/>
  <c r="G48" i="21"/>
  <c r="N38" i="21"/>
  <c r="N64" i="17" l="1"/>
  <c r="G54" i="17"/>
  <c r="N44" i="17"/>
  <c r="N42" i="17"/>
  <c r="G66" i="17"/>
  <c r="N60" i="17"/>
  <c r="G50" i="17"/>
  <c r="N46" i="17"/>
  <c r="G42" i="17"/>
  <c r="N66" i="17"/>
  <c r="G60" i="17"/>
  <c r="G52" i="17"/>
  <c r="N48" i="17"/>
  <c r="G40" i="17"/>
  <c r="G64" i="17"/>
  <c r="N58" i="17"/>
  <c r="N50" i="17"/>
  <c r="G48" i="17"/>
  <c r="N38" i="17"/>
  <c r="N62" i="17"/>
  <c r="G58" i="17"/>
  <c r="N54" i="17"/>
  <c r="G46" i="17"/>
  <c r="N40" i="17"/>
  <c r="G62" i="17"/>
  <c r="N56" i="17"/>
  <c r="N52" i="17"/>
  <c r="G44" i="17"/>
  <c r="G38" i="17"/>
  <c r="I63" i="17" l="1"/>
  <c r="M63" i="17"/>
  <c r="T64" i="17" l="1"/>
  <c r="U63" i="17"/>
  <c r="U64" i="17"/>
  <c r="T63" i="17"/>
  <c r="AG94" i="15" l="1"/>
  <c r="AF94" i="15"/>
  <c r="AE94" i="15"/>
  <c r="AD94" i="15"/>
  <c r="V94" i="15"/>
  <c r="Y94" i="15" s="1"/>
  <c r="S94" i="15"/>
  <c r="AG93" i="15"/>
  <c r="AF93" i="15"/>
  <c r="AE93" i="15"/>
  <c r="AD93" i="15"/>
  <c r="V93" i="15"/>
  <c r="AH93" i="15" s="1"/>
  <c r="S93" i="15"/>
  <c r="AG92" i="15"/>
  <c r="AF92" i="15"/>
  <c r="AE92" i="15"/>
  <c r="AD92" i="15"/>
  <c r="V92" i="15"/>
  <c r="AH92" i="15" s="1"/>
  <c r="S92" i="15"/>
  <c r="AG91" i="15"/>
  <c r="AF91" i="15"/>
  <c r="AE91" i="15"/>
  <c r="AD91" i="15"/>
  <c r="V91" i="15"/>
  <c r="AH91" i="15" s="1"/>
  <c r="S91" i="15"/>
  <c r="AG90" i="15"/>
  <c r="AF90" i="15"/>
  <c r="AE90" i="15"/>
  <c r="AD90" i="15"/>
  <c r="V90" i="15"/>
  <c r="AH90" i="15" s="1"/>
  <c r="S90" i="15"/>
  <c r="AG89" i="15"/>
  <c r="AF89" i="15"/>
  <c r="AE89" i="15"/>
  <c r="AD89" i="15"/>
  <c r="V89" i="15"/>
  <c r="AH89" i="15" s="1"/>
  <c r="S89" i="15"/>
  <c r="AG88" i="15"/>
  <c r="AF88" i="15"/>
  <c r="AE88" i="15"/>
  <c r="AD88" i="15"/>
  <c r="V88" i="15"/>
  <c r="AH88" i="15" s="1"/>
  <c r="S88" i="15"/>
  <c r="AG87" i="15"/>
  <c r="AF87" i="15"/>
  <c r="AE87" i="15"/>
  <c r="AD87" i="15"/>
  <c r="V87" i="15"/>
  <c r="AH87" i="15" s="1"/>
  <c r="S87" i="15"/>
  <c r="X90" i="15" l="1"/>
  <c r="Y90" i="15"/>
  <c r="X93" i="15"/>
  <c r="X92" i="15"/>
  <c r="Y93" i="15"/>
  <c r="X89" i="15"/>
  <c r="X94" i="15"/>
  <c r="Z94" i="15" s="1"/>
  <c r="X88" i="15"/>
  <c r="AH94" i="15"/>
  <c r="Y89" i="15"/>
  <c r="Y88" i="15"/>
  <c r="X91" i="15"/>
  <c r="Y92" i="15"/>
  <c r="Z92" i="15" s="1"/>
  <c r="X87" i="15"/>
  <c r="Y87" i="15"/>
  <c r="Y91" i="15"/>
  <c r="Z90" i="15" l="1"/>
  <c r="Z93" i="15"/>
  <c r="Z88" i="15"/>
  <c r="Z87" i="15"/>
  <c r="Z89" i="15"/>
  <c r="Z91" i="15"/>
  <c r="D6" i="14"/>
  <c r="D18" i="14"/>
  <c r="AG66" i="17" l="1"/>
  <c r="AF66" i="17"/>
  <c r="AE66" i="17"/>
  <c r="AD66" i="17"/>
  <c r="AG65" i="17"/>
  <c r="AF65" i="17"/>
  <c r="AE65" i="17"/>
  <c r="AD65" i="17"/>
  <c r="AG64" i="17"/>
  <c r="AF64" i="17"/>
  <c r="AE64" i="17"/>
  <c r="AD64" i="17"/>
  <c r="AG63" i="17"/>
  <c r="AF63" i="17"/>
  <c r="AE63" i="17"/>
  <c r="AD63" i="17"/>
  <c r="AG62" i="17"/>
  <c r="AF62" i="17"/>
  <c r="AE62" i="17"/>
  <c r="AD62" i="17"/>
  <c r="AG61" i="17"/>
  <c r="AF61" i="17"/>
  <c r="AE61" i="17"/>
  <c r="AD61" i="17"/>
  <c r="AG60" i="17"/>
  <c r="AF60" i="17"/>
  <c r="AE60" i="17"/>
  <c r="AD60" i="17"/>
  <c r="AG59" i="17"/>
  <c r="AF59" i="17"/>
  <c r="AE59" i="17"/>
  <c r="AD59" i="17"/>
  <c r="AG58" i="17"/>
  <c r="AF58" i="17"/>
  <c r="AE58" i="17"/>
  <c r="AD58" i="17"/>
  <c r="AG57" i="17"/>
  <c r="AF57" i="17"/>
  <c r="AE57" i="17"/>
  <c r="AD57" i="17"/>
  <c r="AG56" i="17"/>
  <c r="AF56" i="17"/>
  <c r="AE56" i="17"/>
  <c r="AD56" i="17"/>
  <c r="AG55" i="17"/>
  <c r="AF55" i="17"/>
  <c r="AE55" i="17"/>
  <c r="AD55" i="17"/>
  <c r="AG54" i="17"/>
  <c r="AF54" i="17"/>
  <c r="AE54" i="17"/>
  <c r="AD54" i="17"/>
  <c r="AG53" i="17"/>
  <c r="AF53" i="17"/>
  <c r="AE53" i="17"/>
  <c r="AD53" i="17"/>
  <c r="AG52" i="17"/>
  <c r="AF52" i="17"/>
  <c r="AE52" i="17"/>
  <c r="AD52" i="17"/>
  <c r="AG51" i="17"/>
  <c r="AF51" i="17"/>
  <c r="AE51" i="17"/>
  <c r="AD51" i="17"/>
  <c r="AG50" i="17"/>
  <c r="AF50" i="17"/>
  <c r="AE50" i="17"/>
  <c r="AD50" i="17"/>
  <c r="AG49" i="17"/>
  <c r="AF49" i="17"/>
  <c r="AE49" i="17"/>
  <c r="AD49" i="17"/>
  <c r="AG48" i="17"/>
  <c r="AF48" i="17"/>
  <c r="AE48" i="17"/>
  <c r="AD48" i="17"/>
  <c r="AG47" i="17"/>
  <c r="AF47" i="17"/>
  <c r="AE47" i="17"/>
  <c r="AD47" i="17"/>
  <c r="AG46" i="17"/>
  <c r="AF46" i="17"/>
  <c r="AE46" i="17"/>
  <c r="AD46" i="17"/>
  <c r="AG45" i="17"/>
  <c r="AF45" i="17"/>
  <c r="AE45" i="17"/>
  <c r="AD45" i="17"/>
  <c r="AG44" i="17"/>
  <c r="AF44" i="17"/>
  <c r="AE44" i="17"/>
  <c r="AD44" i="17"/>
  <c r="AG43" i="17"/>
  <c r="AF43" i="17"/>
  <c r="AE43" i="17"/>
  <c r="AD43" i="17"/>
  <c r="AG42" i="17"/>
  <c r="AF42" i="17"/>
  <c r="AE42" i="17"/>
  <c r="AD42" i="17"/>
  <c r="AG41" i="17"/>
  <c r="AF41" i="17"/>
  <c r="AE41" i="17"/>
  <c r="AD41" i="17"/>
  <c r="AG40" i="17"/>
  <c r="AF40" i="17"/>
  <c r="AE40" i="17"/>
  <c r="AD40" i="17"/>
  <c r="AG39" i="17"/>
  <c r="AF39" i="17"/>
  <c r="AE39" i="17"/>
  <c r="AD39" i="17"/>
  <c r="AG38" i="17"/>
  <c r="AF38" i="17"/>
  <c r="AE38" i="17"/>
  <c r="AD38" i="17"/>
  <c r="AG37" i="17"/>
  <c r="AF37" i="17"/>
  <c r="AE37" i="17"/>
  <c r="AD37" i="17"/>
  <c r="AG33" i="17"/>
  <c r="AF33" i="17"/>
  <c r="AE33" i="17"/>
  <c r="AD33" i="17"/>
  <c r="AG32" i="17"/>
  <c r="AF32" i="17"/>
  <c r="AE32" i="17"/>
  <c r="AD32" i="17"/>
  <c r="AG31" i="17"/>
  <c r="AF31" i="17"/>
  <c r="AE31" i="17"/>
  <c r="AD31" i="17"/>
  <c r="AG30" i="17"/>
  <c r="AF30" i="17"/>
  <c r="AE30" i="17"/>
  <c r="AD30" i="17"/>
  <c r="AG29" i="17"/>
  <c r="AF29" i="17"/>
  <c r="AE29" i="17"/>
  <c r="AD29" i="17"/>
  <c r="AG28" i="17"/>
  <c r="AF28" i="17"/>
  <c r="AE28" i="17"/>
  <c r="AD28" i="17"/>
  <c r="AG27" i="17"/>
  <c r="AF27" i="17"/>
  <c r="AE27" i="17"/>
  <c r="AD27" i="17"/>
  <c r="AG26" i="17"/>
  <c r="AF26" i="17"/>
  <c r="AE26" i="17"/>
  <c r="AD26" i="17"/>
  <c r="AG25" i="17"/>
  <c r="AF25" i="17"/>
  <c r="AE25" i="17"/>
  <c r="AD25" i="17"/>
  <c r="AG24" i="17"/>
  <c r="AF24" i="17"/>
  <c r="AE24" i="17"/>
  <c r="AD24" i="17"/>
  <c r="AG23" i="17"/>
  <c r="AF23" i="17"/>
  <c r="AE23" i="17"/>
  <c r="AD23" i="17"/>
  <c r="AG22" i="17"/>
  <c r="AF22" i="17"/>
  <c r="AE22" i="17"/>
  <c r="AD22" i="17"/>
  <c r="AG21" i="17"/>
  <c r="AF21" i="17"/>
  <c r="AE21" i="17"/>
  <c r="AD21" i="17"/>
  <c r="AG20" i="17"/>
  <c r="AF20" i="17"/>
  <c r="AE20" i="17"/>
  <c r="AD20" i="17"/>
  <c r="AG19" i="17"/>
  <c r="AF19" i="17"/>
  <c r="AE19" i="17"/>
  <c r="AD19" i="17"/>
  <c r="AG18" i="17"/>
  <c r="AF18" i="17"/>
  <c r="AE18" i="17"/>
  <c r="AD18" i="17"/>
  <c r="AG17" i="17"/>
  <c r="AF17" i="17"/>
  <c r="AE17" i="17"/>
  <c r="AD17" i="17"/>
  <c r="AG16" i="17"/>
  <c r="AF16" i="17"/>
  <c r="AE16" i="17"/>
  <c r="AD16" i="17"/>
  <c r="AG15" i="17"/>
  <c r="AF15" i="17"/>
  <c r="AE15" i="17"/>
  <c r="AD15" i="17"/>
  <c r="AG14" i="17"/>
  <c r="AF14" i="17"/>
  <c r="AE14" i="17"/>
  <c r="AD14" i="17"/>
  <c r="AG13" i="17"/>
  <c r="AF13" i="17"/>
  <c r="AE13" i="17"/>
  <c r="AD13" i="17"/>
  <c r="AG12" i="17"/>
  <c r="AF12" i="17"/>
  <c r="AE12" i="17"/>
  <c r="AD12" i="17"/>
  <c r="AG11" i="17"/>
  <c r="AF11" i="17"/>
  <c r="AE11" i="17"/>
  <c r="AD11" i="17"/>
  <c r="AG10" i="17"/>
  <c r="AF10" i="17"/>
  <c r="AE10" i="17"/>
  <c r="AD10" i="17"/>
  <c r="AG9" i="17"/>
  <c r="AF9" i="17"/>
  <c r="AE9" i="17"/>
  <c r="AD9" i="17"/>
  <c r="AG8" i="17"/>
  <c r="AF8" i="17"/>
  <c r="AE8" i="17"/>
  <c r="AD8" i="17"/>
  <c r="AG7" i="17"/>
  <c r="AF7" i="17"/>
  <c r="AE7" i="17"/>
  <c r="AD7" i="17"/>
  <c r="AG6" i="17"/>
  <c r="AF6" i="17"/>
  <c r="AE6" i="17"/>
  <c r="AD6" i="17"/>
  <c r="AG5" i="17"/>
  <c r="AF5" i="17"/>
  <c r="AE5" i="17"/>
  <c r="AD5" i="17"/>
  <c r="AG4" i="17"/>
  <c r="AF4" i="17"/>
  <c r="AE4" i="17"/>
  <c r="AD4" i="17"/>
  <c r="AG66" i="21"/>
  <c r="AF66" i="21"/>
  <c r="AE66" i="21"/>
  <c r="AD66" i="21"/>
  <c r="AG65" i="21"/>
  <c r="AF65" i="21"/>
  <c r="AE65" i="21"/>
  <c r="AD65" i="21"/>
  <c r="AG64" i="21"/>
  <c r="AF64" i="21"/>
  <c r="AE64" i="21"/>
  <c r="AD64" i="21"/>
  <c r="AG63" i="21"/>
  <c r="AF63" i="21"/>
  <c r="AE63" i="21"/>
  <c r="AD63" i="21"/>
  <c r="AG62" i="21"/>
  <c r="AF62" i="21"/>
  <c r="AE62" i="21"/>
  <c r="AD62" i="21"/>
  <c r="AG61" i="21"/>
  <c r="AF61" i="21"/>
  <c r="AE61" i="21"/>
  <c r="AD61" i="21"/>
  <c r="AG60" i="21"/>
  <c r="AF60" i="21"/>
  <c r="AE60" i="21"/>
  <c r="AD60" i="21"/>
  <c r="AG59" i="21"/>
  <c r="AF59" i="21"/>
  <c r="AE59" i="21"/>
  <c r="AD59" i="21"/>
  <c r="AG58" i="21"/>
  <c r="AF58" i="21"/>
  <c r="AE58" i="21"/>
  <c r="AD58" i="21"/>
  <c r="AG57" i="21"/>
  <c r="AF57" i="21"/>
  <c r="AE57" i="21"/>
  <c r="AD57" i="21"/>
  <c r="AG56" i="21"/>
  <c r="AF56" i="21"/>
  <c r="AE56" i="21"/>
  <c r="AD56" i="21"/>
  <c r="AG55" i="21"/>
  <c r="AF55" i="21"/>
  <c r="AE55" i="21"/>
  <c r="AD55" i="21"/>
  <c r="AG54" i="21"/>
  <c r="AF54" i="21"/>
  <c r="AE54" i="21"/>
  <c r="AD54" i="21"/>
  <c r="AG53" i="21"/>
  <c r="AF53" i="21"/>
  <c r="AE53" i="21"/>
  <c r="AD53" i="21"/>
  <c r="AG52" i="21"/>
  <c r="AF52" i="21"/>
  <c r="AE52" i="21"/>
  <c r="AD52" i="21"/>
  <c r="AG51" i="21"/>
  <c r="AF51" i="21"/>
  <c r="AE51" i="21"/>
  <c r="AD51" i="21"/>
  <c r="AG50" i="21"/>
  <c r="AF50" i="21"/>
  <c r="AE50" i="21"/>
  <c r="AD50" i="21"/>
  <c r="AG49" i="21"/>
  <c r="AF49" i="21"/>
  <c r="AE49" i="21"/>
  <c r="AD49" i="21"/>
  <c r="AG48" i="21"/>
  <c r="AF48" i="21"/>
  <c r="AE48" i="21"/>
  <c r="AD48" i="21"/>
  <c r="AG47" i="21"/>
  <c r="AF47" i="21"/>
  <c r="AE47" i="21"/>
  <c r="AD47" i="21"/>
  <c r="AG46" i="21"/>
  <c r="AF46" i="21"/>
  <c r="AE46" i="21"/>
  <c r="AD46" i="21"/>
  <c r="AG45" i="21"/>
  <c r="AF45" i="21"/>
  <c r="AE45" i="21"/>
  <c r="AD45" i="21"/>
  <c r="AG44" i="21"/>
  <c r="AF44" i="21"/>
  <c r="AE44" i="21"/>
  <c r="AD44" i="21"/>
  <c r="AG43" i="21"/>
  <c r="AF43" i="21"/>
  <c r="AE43" i="21"/>
  <c r="AD43" i="21"/>
  <c r="AG42" i="21"/>
  <c r="AF42" i="21"/>
  <c r="AE42" i="21"/>
  <c r="AD42" i="21"/>
  <c r="AG41" i="21"/>
  <c r="AF41" i="21"/>
  <c r="AE41" i="21"/>
  <c r="AD41" i="21"/>
  <c r="AG40" i="21"/>
  <c r="AF40" i="21"/>
  <c r="AE40" i="21"/>
  <c r="AD40" i="21"/>
  <c r="AG39" i="21"/>
  <c r="AF39" i="21"/>
  <c r="AE39" i="21"/>
  <c r="AD39" i="21"/>
  <c r="AG38" i="21"/>
  <c r="AF38" i="21"/>
  <c r="AE38" i="21"/>
  <c r="AD38" i="21"/>
  <c r="AG37" i="21"/>
  <c r="AF37" i="21"/>
  <c r="AE37" i="21"/>
  <c r="AD37" i="21"/>
  <c r="AG33" i="21"/>
  <c r="AF33" i="21"/>
  <c r="AE33" i="21"/>
  <c r="AD33" i="21"/>
  <c r="AG32" i="21"/>
  <c r="AF32" i="21"/>
  <c r="AE32" i="21"/>
  <c r="AD32" i="21"/>
  <c r="AG31" i="21"/>
  <c r="AF31" i="21"/>
  <c r="AE31" i="21"/>
  <c r="AD31" i="21"/>
  <c r="AG30" i="21"/>
  <c r="AF30" i="21"/>
  <c r="AE30" i="21"/>
  <c r="AD30" i="21"/>
  <c r="AG29" i="21"/>
  <c r="AF29" i="21"/>
  <c r="AE29" i="21"/>
  <c r="AD29" i="21"/>
  <c r="AG28" i="21"/>
  <c r="AF28" i="21"/>
  <c r="AE28" i="21"/>
  <c r="AD28" i="21"/>
  <c r="AG27" i="21"/>
  <c r="AF27" i="21"/>
  <c r="AE27" i="21"/>
  <c r="AD27" i="21"/>
  <c r="AG26" i="21"/>
  <c r="AF26" i="21"/>
  <c r="AE26" i="21"/>
  <c r="AD26" i="21"/>
  <c r="AG25" i="21"/>
  <c r="AF25" i="21"/>
  <c r="AE25" i="21"/>
  <c r="AD25" i="21"/>
  <c r="AG24" i="21"/>
  <c r="AF24" i="21"/>
  <c r="AE24" i="21"/>
  <c r="AD24" i="21"/>
  <c r="AG23" i="21"/>
  <c r="AF23" i="21"/>
  <c r="AE23" i="21"/>
  <c r="AD23" i="21"/>
  <c r="AG22" i="21"/>
  <c r="AF22" i="21"/>
  <c r="AE22" i="21"/>
  <c r="AD22" i="21"/>
  <c r="AG21" i="21"/>
  <c r="AF21" i="21"/>
  <c r="AE21" i="21"/>
  <c r="AD21" i="21"/>
  <c r="AG20" i="21"/>
  <c r="AF20" i="21"/>
  <c r="AE20" i="21"/>
  <c r="AD20" i="21"/>
  <c r="AG19" i="21"/>
  <c r="AF19" i="21"/>
  <c r="AE19" i="21"/>
  <c r="AD19" i="21"/>
  <c r="AG18" i="21"/>
  <c r="AF18" i="21"/>
  <c r="AE18" i="21"/>
  <c r="AD18" i="21"/>
  <c r="AG17" i="21"/>
  <c r="AF17" i="21"/>
  <c r="AE17" i="21"/>
  <c r="AD17" i="21"/>
  <c r="AG16" i="21"/>
  <c r="AF16" i="21"/>
  <c r="AE16" i="21"/>
  <c r="AD16" i="21"/>
  <c r="AG15" i="21"/>
  <c r="AF15" i="21"/>
  <c r="AE15" i="21"/>
  <c r="AD15" i="21"/>
  <c r="AG14" i="21"/>
  <c r="AF14" i="21"/>
  <c r="AE14" i="21"/>
  <c r="AD14" i="21"/>
  <c r="AG13" i="21"/>
  <c r="AF13" i="21"/>
  <c r="AE13" i="21"/>
  <c r="AD13" i="21"/>
  <c r="AG12" i="21"/>
  <c r="AF12" i="21"/>
  <c r="AE12" i="21"/>
  <c r="AD12" i="21"/>
  <c r="AG11" i="21"/>
  <c r="AF11" i="21"/>
  <c r="AE11" i="21"/>
  <c r="AD11" i="21"/>
  <c r="AG10" i="21"/>
  <c r="AF10" i="21"/>
  <c r="AE10" i="21"/>
  <c r="AD10" i="21"/>
  <c r="AG9" i="21"/>
  <c r="AF9" i="21"/>
  <c r="AE9" i="21"/>
  <c r="AD9" i="21"/>
  <c r="AG8" i="21"/>
  <c r="AF8" i="21"/>
  <c r="AE8" i="21"/>
  <c r="AD8" i="21"/>
  <c r="AG7" i="21"/>
  <c r="AF7" i="21"/>
  <c r="AE7" i="21"/>
  <c r="AD7" i="21"/>
  <c r="AG6" i="21"/>
  <c r="AF6" i="21"/>
  <c r="AE6" i="21"/>
  <c r="AD6" i="21"/>
  <c r="AG5" i="21"/>
  <c r="AF5" i="21"/>
  <c r="AE5" i="21"/>
  <c r="AD5" i="21"/>
  <c r="AG4" i="21"/>
  <c r="AF4" i="21"/>
  <c r="AE4" i="21"/>
  <c r="AD4" i="21"/>
  <c r="AG116" i="15"/>
  <c r="AF116" i="15"/>
  <c r="AE116" i="15"/>
  <c r="AD116" i="15"/>
  <c r="AG115" i="15"/>
  <c r="AF115" i="15"/>
  <c r="AE115" i="15"/>
  <c r="AD115" i="15"/>
  <c r="AG114" i="15"/>
  <c r="AF114" i="15"/>
  <c r="AE114" i="15"/>
  <c r="AD114" i="15"/>
  <c r="AG113" i="15"/>
  <c r="AF113" i="15"/>
  <c r="AE113" i="15"/>
  <c r="AD113" i="15"/>
  <c r="AG112" i="15"/>
  <c r="AF112" i="15"/>
  <c r="AE112" i="15"/>
  <c r="AD112" i="15"/>
  <c r="AG111" i="15"/>
  <c r="AF111" i="15"/>
  <c r="AE111" i="15"/>
  <c r="AD111" i="15"/>
  <c r="AG110" i="15"/>
  <c r="AF110" i="15"/>
  <c r="AE110" i="15"/>
  <c r="AD110" i="15"/>
  <c r="AG109" i="15"/>
  <c r="AF109" i="15"/>
  <c r="AE109" i="15"/>
  <c r="AD109" i="15"/>
  <c r="AG108" i="15"/>
  <c r="AF108" i="15"/>
  <c r="AE108" i="15"/>
  <c r="AD108" i="15"/>
  <c r="AG107" i="15"/>
  <c r="AF107" i="15"/>
  <c r="AE107" i="15"/>
  <c r="AD107" i="15"/>
  <c r="AG106" i="15"/>
  <c r="AF106" i="15"/>
  <c r="AE106" i="15"/>
  <c r="AD106" i="15"/>
  <c r="AG105" i="15"/>
  <c r="AF105" i="15"/>
  <c r="AE105" i="15"/>
  <c r="AD105" i="15"/>
  <c r="AG104" i="15"/>
  <c r="AF104" i="15"/>
  <c r="AE104" i="15"/>
  <c r="AD104" i="15"/>
  <c r="AG103" i="15"/>
  <c r="AF103" i="15"/>
  <c r="AE103" i="15"/>
  <c r="AD103" i="15"/>
  <c r="AG102" i="15"/>
  <c r="AF102" i="15"/>
  <c r="AE102" i="15"/>
  <c r="AD102" i="15"/>
  <c r="AG101" i="15"/>
  <c r="AF101" i="15"/>
  <c r="AE101" i="15"/>
  <c r="AD101" i="15"/>
  <c r="AG100" i="15"/>
  <c r="AF100" i="15"/>
  <c r="AE100" i="15"/>
  <c r="AD100" i="15"/>
  <c r="AG99" i="15"/>
  <c r="AF99" i="15"/>
  <c r="AE99" i="15"/>
  <c r="AD99" i="15"/>
  <c r="AG98" i="15"/>
  <c r="AF98" i="15"/>
  <c r="AE98" i="15"/>
  <c r="AD98" i="15"/>
  <c r="AG97" i="15"/>
  <c r="AF97" i="15"/>
  <c r="AE97" i="15"/>
  <c r="AD97" i="15"/>
  <c r="AG96" i="15"/>
  <c r="AF96" i="15"/>
  <c r="AE96" i="15"/>
  <c r="AD96" i="15"/>
  <c r="AG95" i="15"/>
  <c r="AF95" i="15"/>
  <c r="AE95" i="15"/>
  <c r="AD95" i="15"/>
  <c r="AG86" i="15"/>
  <c r="AF86" i="15"/>
  <c r="AE86" i="15"/>
  <c r="AD86" i="15"/>
  <c r="AG85" i="15"/>
  <c r="AF85" i="15"/>
  <c r="AE85" i="15"/>
  <c r="AD85" i="15"/>
  <c r="AG84" i="15"/>
  <c r="AF84" i="15"/>
  <c r="AE84" i="15"/>
  <c r="AD84" i="15"/>
  <c r="AG83" i="15"/>
  <c r="AF83" i="15"/>
  <c r="AE83" i="15"/>
  <c r="AD83" i="15"/>
  <c r="AG82" i="15"/>
  <c r="AF82" i="15"/>
  <c r="AE82" i="15"/>
  <c r="AD82" i="15"/>
  <c r="AG81" i="15"/>
  <c r="AF81" i="15"/>
  <c r="AE81" i="15"/>
  <c r="AD81" i="15"/>
  <c r="AG80" i="15"/>
  <c r="AF80" i="15"/>
  <c r="AE80" i="15"/>
  <c r="AD80" i="15"/>
  <c r="AG79" i="15"/>
  <c r="AF79" i="15"/>
  <c r="AE79" i="15"/>
  <c r="AD79" i="15"/>
  <c r="AG78" i="15"/>
  <c r="AF78" i="15"/>
  <c r="AE78" i="15"/>
  <c r="AD78" i="15"/>
  <c r="AG77" i="15"/>
  <c r="AF77" i="15"/>
  <c r="AE77" i="15"/>
  <c r="AD77" i="15"/>
  <c r="AG76" i="15"/>
  <c r="AF76" i="15"/>
  <c r="AE76" i="15"/>
  <c r="AD76" i="15"/>
  <c r="AG75" i="15"/>
  <c r="AF75" i="15"/>
  <c r="AE75" i="15"/>
  <c r="AD75" i="15"/>
  <c r="AG74" i="15"/>
  <c r="AF74" i="15"/>
  <c r="AE74" i="15"/>
  <c r="AD74" i="15"/>
  <c r="AG73" i="15"/>
  <c r="AF73" i="15"/>
  <c r="AE73" i="15"/>
  <c r="AD73" i="15"/>
  <c r="AG72" i="15"/>
  <c r="AF72" i="15"/>
  <c r="AE72" i="15"/>
  <c r="AD72" i="15"/>
  <c r="AG71" i="15"/>
  <c r="AF71" i="15"/>
  <c r="AE71" i="15"/>
  <c r="AD71" i="15"/>
  <c r="AG70" i="15"/>
  <c r="AF70" i="15"/>
  <c r="AE70" i="15"/>
  <c r="AD70" i="15"/>
  <c r="AG69" i="15"/>
  <c r="AF69" i="15"/>
  <c r="AE69" i="15"/>
  <c r="AD69" i="15"/>
  <c r="AG68" i="15"/>
  <c r="AF68" i="15"/>
  <c r="AE68" i="15"/>
  <c r="AD68" i="15"/>
  <c r="AG67" i="15"/>
  <c r="AF67" i="15"/>
  <c r="AE67" i="15"/>
  <c r="AD67" i="15"/>
  <c r="AG66" i="15"/>
  <c r="AF66" i="15"/>
  <c r="AE66" i="15"/>
  <c r="AD66" i="15"/>
  <c r="AG65" i="15"/>
  <c r="AF65" i="15"/>
  <c r="AE65" i="15"/>
  <c r="AD65" i="15"/>
  <c r="AG64" i="15"/>
  <c r="AF64" i="15"/>
  <c r="AE64" i="15"/>
  <c r="AD64" i="15"/>
  <c r="AG63" i="15"/>
  <c r="AF63" i="15"/>
  <c r="AE63" i="15"/>
  <c r="AD63" i="15"/>
  <c r="AG59" i="15"/>
  <c r="AF59" i="15"/>
  <c r="AE59" i="15"/>
  <c r="AD59" i="15"/>
  <c r="AG58" i="15"/>
  <c r="AF58" i="15"/>
  <c r="AE58" i="15"/>
  <c r="AD58" i="15"/>
  <c r="AG57" i="15"/>
  <c r="AF57" i="15"/>
  <c r="AE57" i="15"/>
  <c r="AD57" i="15"/>
  <c r="AG56" i="15"/>
  <c r="AF56" i="15"/>
  <c r="AE56" i="15"/>
  <c r="AD56" i="15"/>
  <c r="AG55" i="15"/>
  <c r="AF55" i="15"/>
  <c r="AE55" i="15"/>
  <c r="AD55" i="15"/>
  <c r="AG54" i="15"/>
  <c r="AF54" i="15"/>
  <c r="AE54" i="15"/>
  <c r="AD54" i="15"/>
  <c r="AG53" i="15"/>
  <c r="AF53" i="15"/>
  <c r="AE53" i="15"/>
  <c r="AD53" i="15"/>
  <c r="AG52" i="15"/>
  <c r="AF52" i="15"/>
  <c r="AE52" i="15"/>
  <c r="AD52" i="15"/>
  <c r="AG51" i="15"/>
  <c r="AF51" i="15"/>
  <c r="AE51" i="15"/>
  <c r="AD51" i="15"/>
  <c r="AG50" i="15"/>
  <c r="AF50" i="15"/>
  <c r="AE50" i="15"/>
  <c r="AD50" i="15"/>
  <c r="AG49" i="15"/>
  <c r="AF49" i="15"/>
  <c r="AE49" i="15"/>
  <c r="AD49" i="15"/>
  <c r="AG48" i="15"/>
  <c r="AF48" i="15"/>
  <c r="AE48" i="15"/>
  <c r="AD48" i="15"/>
  <c r="AG47" i="15"/>
  <c r="AF47" i="15"/>
  <c r="AE47" i="15"/>
  <c r="AD47" i="15"/>
  <c r="AG46" i="15"/>
  <c r="AF46" i="15"/>
  <c r="AE46" i="15"/>
  <c r="AD46" i="15"/>
  <c r="AG45" i="15"/>
  <c r="AF45" i="15"/>
  <c r="AE45" i="15"/>
  <c r="AD45" i="15"/>
  <c r="AG44" i="15"/>
  <c r="AF44" i="15"/>
  <c r="AE44" i="15"/>
  <c r="AD44" i="15"/>
  <c r="AG43" i="15"/>
  <c r="AF43" i="15"/>
  <c r="AE43" i="15"/>
  <c r="AD43" i="15"/>
  <c r="AG42" i="15"/>
  <c r="AF42" i="15"/>
  <c r="AE42" i="15"/>
  <c r="AD42" i="15"/>
  <c r="AG41" i="15"/>
  <c r="AF41" i="15"/>
  <c r="AE41" i="15"/>
  <c r="AD41" i="15"/>
  <c r="AG40" i="15"/>
  <c r="AF40" i="15"/>
  <c r="AE40" i="15"/>
  <c r="AD40" i="15"/>
  <c r="AG39" i="15"/>
  <c r="AF39" i="15"/>
  <c r="AE39" i="15"/>
  <c r="AD39" i="15"/>
  <c r="AG38" i="15"/>
  <c r="AF38" i="15"/>
  <c r="AE38" i="15"/>
  <c r="AD38" i="15"/>
  <c r="AG37" i="15"/>
  <c r="AF37" i="15"/>
  <c r="AE37" i="15"/>
  <c r="AD37" i="15"/>
  <c r="AG36" i="15"/>
  <c r="AF36" i="15"/>
  <c r="AE36" i="15"/>
  <c r="AD36" i="15"/>
  <c r="AG35" i="15"/>
  <c r="AF35" i="15"/>
  <c r="AE35" i="15"/>
  <c r="AD35" i="15"/>
  <c r="AG34" i="15"/>
  <c r="AF34" i="15"/>
  <c r="AE34" i="15"/>
  <c r="AD34" i="15"/>
  <c r="AG33" i="15"/>
  <c r="AF33" i="15"/>
  <c r="AE33" i="15"/>
  <c r="AD33" i="15"/>
  <c r="AG32" i="15"/>
  <c r="AF32" i="15"/>
  <c r="AE32" i="15"/>
  <c r="AD32" i="15"/>
  <c r="AG31" i="15"/>
  <c r="AF31" i="15"/>
  <c r="AE31" i="15"/>
  <c r="AD31" i="15"/>
  <c r="AG30" i="15"/>
  <c r="AF30" i="15"/>
  <c r="AE30" i="15"/>
  <c r="AD30" i="15"/>
  <c r="AG29" i="15"/>
  <c r="AF29" i="15"/>
  <c r="AE29" i="15"/>
  <c r="AD29" i="15"/>
  <c r="AG28" i="15"/>
  <c r="AF28" i="15"/>
  <c r="AE28" i="15"/>
  <c r="AD28" i="15"/>
  <c r="AG27" i="15"/>
  <c r="AF27" i="15"/>
  <c r="AE27" i="15"/>
  <c r="AD27" i="15"/>
  <c r="AG26" i="15"/>
  <c r="AF26" i="15"/>
  <c r="AE26" i="15"/>
  <c r="AD26" i="15"/>
  <c r="AG25" i="15"/>
  <c r="AF25" i="15"/>
  <c r="AE25" i="15"/>
  <c r="AD25" i="15"/>
  <c r="AG24" i="15"/>
  <c r="AF24" i="15"/>
  <c r="AE24" i="15"/>
  <c r="AD24" i="15"/>
  <c r="AG23" i="15"/>
  <c r="AF23" i="15"/>
  <c r="AE23" i="15"/>
  <c r="AD23" i="15"/>
  <c r="AG22" i="15"/>
  <c r="AF22" i="15"/>
  <c r="AE22" i="15"/>
  <c r="AD22" i="15"/>
  <c r="AG21" i="15"/>
  <c r="AF21" i="15"/>
  <c r="AE21" i="15"/>
  <c r="AD21" i="15"/>
  <c r="AG20" i="15"/>
  <c r="AF20" i="15"/>
  <c r="AE20" i="15"/>
  <c r="AD20" i="15"/>
  <c r="AG19" i="15"/>
  <c r="AF19" i="15"/>
  <c r="AE19" i="15"/>
  <c r="AD19" i="15"/>
  <c r="AG18" i="15"/>
  <c r="AF18" i="15"/>
  <c r="AE18" i="15"/>
  <c r="AD18" i="15"/>
  <c r="AG17" i="15"/>
  <c r="AF17" i="15"/>
  <c r="AE17" i="15"/>
  <c r="AD17" i="15"/>
  <c r="AG16" i="15"/>
  <c r="AF16" i="15"/>
  <c r="AE16" i="15"/>
  <c r="AD16" i="15"/>
  <c r="AG15" i="15"/>
  <c r="AF15" i="15"/>
  <c r="AE15" i="15"/>
  <c r="AD15" i="15"/>
  <c r="AG14" i="15"/>
  <c r="AF14" i="15"/>
  <c r="AE14" i="15"/>
  <c r="AD14" i="15"/>
  <c r="AG13" i="15"/>
  <c r="AF13" i="15"/>
  <c r="AE13" i="15"/>
  <c r="AD13" i="15"/>
  <c r="AG12" i="15"/>
  <c r="AF12" i="15"/>
  <c r="AE12" i="15"/>
  <c r="AD12" i="15"/>
  <c r="AG11" i="15"/>
  <c r="AF11" i="15"/>
  <c r="AE11" i="15"/>
  <c r="AD11" i="15"/>
  <c r="AG10" i="15"/>
  <c r="AF10" i="15"/>
  <c r="AE10" i="15"/>
  <c r="AD10" i="15"/>
  <c r="AG9" i="15"/>
  <c r="AF9" i="15"/>
  <c r="AE9" i="15"/>
  <c r="AD9" i="15"/>
  <c r="AG8" i="15"/>
  <c r="AF8" i="15"/>
  <c r="AE8" i="15"/>
  <c r="AD8" i="15"/>
  <c r="AG7" i="15"/>
  <c r="AF7" i="15"/>
  <c r="AE7" i="15"/>
  <c r="AD7" i="15"/>
  <c r="AG6" i="15"/>
  <c r="AF6" i="15"/>
  <c r="AE6" i="15"/>
  <c r="AD6" i="15"/>
  <c r="AG5" i="15"/>
  <c r="AF5" i="15"/>
  <c r="AE5" i="15"/>
  <c r="AD5" i="15"/>
  <c r="AG4" i="15"/>
  <c r="AF4" i="15"/>
  <c r="AE4" i="15"/>
  <c r="AD4" i="15"/>
  <c r="W60" i="17" l="1"/>
  <c r="W58" i="17"/>
  <c r="W56" i="17"/>
  <c r="W66" i="17"/>
  <c r="W62" i="17"/>
  <c r="W64" i="17"/>
  <c r="V78" i="15" l="1"/>
  <c r="AH78" i="15" s="1"/>
  <c r="S78" i="15"/>
  <c r="V77" i="15"/>
  <c r="AH77" i="15" s="1"/>
  <c r="S77" i="15"/>
  <c r="AP47" i="22"/>
  <c r="AP46" i="22"/>
  <c r="AP45" i="22"/>
  <c r="AP44" i="22"/>
  <c r="AP43" i="22"/>
  <c r="AP42" i="22"/>
  <c r="AP47" i="18"/>
  <c r="AP46" i="18"/>
  <c r="AP45" i="18"/>
  <c r="AP44" i="18"/>
  <c r="AP43" i="18"/>
  <c r="AP42" i="18"/>
  <c r="B25" i="22"/>
  <c r="B21" i="22"/>
  <c r="B17" i="22"/>
  <c r="B13" i="22"/>
  <c r="B9" i="22"/>
  <c r="B5" i="22"/>
  <c r="B25" i="18"/>
  <c r="B21" i="18"/>
  <c r="B17" i="18"/>
  <c r="B13" i="18"/>
  <c r="B9" i="18"/>
  <c r="B5" i="18"/>
  <c r="N33" i="17"/>
  <c r="N31" i="17"/>
  <c r="N29" i="17"/>
  <c r="G33" i="17"/>
  <c r="G31" i="17"/>
  <c r="G29" i="17"/>
  <c r="N27" i="17"/>
  <c r="N25" i="17"/>
  <c r="N23" i="17"/>
  <c r="N21" i="17"/>
  <c r="N19" i="17"/>
  <c r="N17" i="17"/>
  <c r="N15" i="17"/>
  <c r="N13" i="17"/>
  <c r="N11" i="17"/>
  <c r="N9" i="17"/>
  <c r="N7" i="17"/>
  <c r="N5" i="17"/>
  <c r="G27" i="17"/>
  <c r="G25" i="17"/>
  <c r="G23" i="17"/>
  <c r="G21" i="17"/>
  <c r="G19" i="17"/>
  <c r="G17" i="17"/>
  <c r="G15" i="17"/>
  <c r="G13" i="17"/>
  <c r="G11" i="17"/>
  <c r="G9" i="17"/>
  <c r="G7" i="17"/>
  <c r="G5" i="17"/>
  <c r="N33" i="21"/>
  <c r="N31" i="21"/>
  <c r="N27" i="21"/>
  <c r="N29" i="21"/>
  <c r="N25" i="21"/>
  <c r="N23" i="21"/>
  <c r="N21" i="21"/>
  <c r="N19" i="21"/>
  <c r="N17" i="21"/>
  <c r="N15" i="21"/>
  <c r="N11" i="21"/>
  <c r="N9" i="21"/>
  <c r="N7" i="21"/>
  <c r="N5" i="21"/>
  <c r="G33" i="21"/>
  <c r="G31" i="21"/>
  <c r="G29" i="21"/>
  <c r="G27" i="21"/>
  <c r="G25" i="21"/>
  <c r="G23" i="21"/>
  <c r="G21" i="21"/>
  <c r="G19" i="21"/>
  <c r="G17" i="21"/>
  <c r="G15" i="21"/>
  <c r="G13" i="21"/>
  <c r="G11" i="21"/>
  <c r="G9" i="21"/>
  <c r="G7" i="21"/>
  <c r="D60" i="14"/>
  <c r="D48" i="14"/>
  <c r="D39" i="14"/>
  <c r="D33" i="14"/>
  <c r="G5" i="21"/>
  <c r="G59" i="15"/>
  <c r="G57" i="15"/>
  <c r="G55" i="15"/>
  <c r="G53" i="15"/>
  <c r="G51" i="15"/>
  <c r="G49" i="15"/>
  <c r="G47" i="15"/>
  <c r="G45" i="15"/>
  <c r="G43" i="15"/>
  <c r="G41" i="15"/>
  <c r="G39" i="15"/>
  <c r="G37" i="15"/>
  <c r="G11" i="15"/>
  <c r="G13" i="15"/>
  <c r="G15" i="15"/>
  <c r="G17" i="15"/>
  <c r="G19" i="15"/>
  <c r="G21" i="15"/>
  <c r="G23" i="15"/>
  <c r="G25" i="15"/>
  <c r="G29" i="15"/>
  <c r="G31" i="15"/>
  <c r="G33" i="15"/>
  <c r="N37" i="15"/>
  <c r="N39" i="15"/>
  <c r="N41" i="15"/>
  <c r="N43" i="15"/>
  <c r="N45" i="15"/>
  <c r="N47" i="15"/>
  <c r="N49" i="15"/>
  <c r="N51" i="15"/>
  <c r="N53" i="15"/>
  <c r="N55" i="15"/>
  <c r="N57" i="15"/>
  <c r="N59" i="15"/>
  <c r="N33" i="15"/>
  <c r="N31" i="15"/>
  <c r="N29" i="15"/>
  <c r="N27" i="15"/>
  <c r="N25" i="15"/>
  <c r="N23" i="15"/>
  <c r="N21" i="15"/>
  <c r="N19" i="15"/>
  <c r="N17" i="15"/>
  <c r="N13" i="15"/>
  <c r="N11" i="15"/>
  <c r="N9" i="15"/>
  <c r="N7" i="15"/>
  <c r="N5" i="15"/>
  <c r="G9" i="15"/>
  <c r="G7" i="15"/>
  <c r="G5" i="15"/>
  <c r="B42" i="16"/>
  <c r="S10" i="21"/>
  <c r="S11" i="21"/>
  <c r="S12" i="21"/>
  <c r="S13" i="21"/>
  <c r="S14" i="21"/>
  <c r="S15" i="21"/>
  <c r="S28" i="21"/>
  <c r="S29" i="21"/>
  <c r="S30" i="21"/>
  <c r="S31" i="21"/>
  <c r="S32" i="21"/>
  <c r="S33" i="21"/>
  <c r="S6" i="21"/>
  <c r="S7" i="21"/>
  <c r="S8" i="21"/>
  <c r="S9" i="21"/>
  <c r="I18" i="21"/>
  <c r="U19" i="21" s="1"/>
  <c r="M18" i="21"/>
  <c r="U18" i="21" s="1"/>
  <c r="I32" i="21"/>
  <c r="U33" i="21" s="1"/>
  <c r="I14" i="21"/>
  <c r="U15" i="21" s="1"/>
  <c r="M32" i="21"/>
  <c r="U32" i="21" s="1"/>
  <c r="M14" i="21"/>
  <c r="U14" i="21" s="1"/>
  <c r="M22" i="21"/>
  <c r="T23" i="21" s="1"/>
  <c r="I22" i="21"/>
  <c r="T22" i="21" s="1"/>
  <c r="M8" i="21"/>
  <c r="T9" i="21" s="1"/>
  <c r="I8" i="21"/>
  <c r="M10" i="21"/>
  <c r="U10" i="21" s="1"/>
  <c r="M28" i="21"/>
  <c r="U28" i="21" s="1"/>
  <c r="I10" i="21"/>
  <c r="U11" i="21" s="1"/>
  <c r="I28" i="21"/>
  <c r="U29" i="21" s="1"/>
  <c r="I4" i="21"/>
  <c r="U5" i="21" s="1"/>
  <c r="M4" i="21"/>
  <c r="U4" i="21" s="1"/>
  <c r="M26" i="21"/>
  <c r="T27" i="21" s="1"/>
  <c r="I26" i="21"/>
  <c r="U27" i="21" s="1"/>
  <c r="I6" i="21"/>
  <c r="T6" i="21" s="1"/>
  <c r="M6" i="21"/>
  <c r="U6" i="21" s="1"/>
  <c r="M12" i="21"/>
  <c r="M30" i="21"/>
  <c r="I12" i="21"/>
  <c r="T12" i="21" s="1"/>
  <c r="I30" i="21"/>
  <c r="T30" i="21" s="1"/>
  <c r="I20" i="21"/>
  <c r="U21" i="21" s="1"/>
  <c r="M20" i="21"/>
  <c r="U20" i="21" s="1"/>
  <c r="I16" i="21"/>
  <c r="M16" i="21"/>
  <c r="T17" i="21" s="1"/>
  <c r="M24" i="21"/>
  <c r="U24" i="21" s="1"/>
  <c r="I24" i="21"/>
  <c r="T24" i="21" s="1"/>
  <c r="S34" i="15"/>
  <c r="S35" i="15"/>
  <c r="S24" i="21"/>
  <c r="S25" i="21"/>
  <c r="AG3" i="22"/>
  <c r="AH3" i="22" s="1"/>
  <c r="S8" i="17"/>
  <c r="S9" i="17"/>
  <c r="S6" i="17"/>
  <c r="S7" i="17"/>
  <c r="S4" i="17"/>
  <c r="S5" i="17"/>
  <c r="S10" i="17"/>
  <c r="S11" i="17"/>
  <c r="S14" i="17"/>
  <c r="S15" i="17"/>
  <c r="S12" i="17"/>
  <c r="S13" i="17"/>
  <c r="S16" i="17"/>
  <c r="S17" i="17"/>
  <c r="S20" i="17"/>
  <c r="S21" i="17"/>
  <c r="S18" i="17"/>
  <c r="S19" i="17"/>
  <c r="S22" i="17"/>
  <c r="S23" i="17"/>
  <c r="S26" i="17"/>
  <c r="S27" i="17"/>
  <c r="S24" i="17"/>
  <c r="S25" i="17"/>
  <c r="S32" i="17"/>
  <c r="S33" i="17"/>
  <c r="S30" i="17"/>
  <c r="S31" i="17"/>
  <c r="S28" i="17"/>
  <c r="S29" i="17"/>
  <c r="BA5" i="22"/>
  <c r="BA6" i="22"/>
  <c r="BA7" i="22"/>
  <c r="BA8" i="22"/>
  <c r="BB9" i="22"/>
  <c r="BB10" i="22"/>
  <c r="BB11" i="22"/>
  <c r="BB12" i="22"/>
  <c r="BC13" i="22"/>
  <c r="BC14" i="22"/>
  <c r="BC15" i="22"/>
  <c r="BC16" i="22"/>
  <c r="BD17" i="22"/>
  <c r="BD18" i="22"/>
  <c r="BD19" i="22"/>
  <c r="BD20" i="22"/>
  <c r="BE21" i="22"/>
  <c r="BE22" i="22"/>
  <c r="BE23" i="22"/>
  <c r="BE24" i="22"/>
  <c r="BF25" i="22"/>
  <c r="BF26" i="22"/>
  <c r="BF27" i="22"/>
  <c r="BF28" i="22"/>
  <c r="N2" i="21"/>
  <c r="S4" i="21"/>
  <c r="V4" i="21"/>
  <c r="S5" i="21"/>
  <c r="V5" i="21"/>
  <c r="V6" i="21"/>
  <c r="V7" i="21"/>
  <c r="V8" i="21"/>
  <c r="V9" i="21"/>
  <c r="V10" i="21"/>
  <c r="V11" i="21"/>
  <c r="V12" i="21"/>
  <c r="V13" i="21"/>
  <c r="V14" i="21"/>
  <c r="V15" i="21"/>
  <c r="S16" i="21"/>
  <c r="V16" i="21"/>
  <c r="S17" i="21"/>
  <c r="V17" i="21"/>
  <c r="S18" i="21"/>
  <c r="V18" i="21"/>
  <c r="S19" i="21"/>
  <c r="V19" i="21"/>
  <c r="S20" i="21"/>
  <c r="V20" i="21"/>
  <c r="S21" i="21"/>
  <c r="V21" i="21"/>
  <c r="S22" i="21"/>
  <c r="V22" i="21"/>
  <c r="S23" i="21"/>
  <c r="V23" i="21"/>
  <c r="V24" i="21"/>
  <c r="V25" i="21"/>
  <c r="S26" i="21"/>
  <c r="V26" i="21"/>
  <c r="S27" i="21"/>
  <c r="V27" i="21"/>
  <c r="V28" i="21"/>
  <c r="V29" i="21"/>
  <c r="V30" i="21"/>
  <c r="V31" i="21"/>
  <c r="V32" i="21"/>
  <c r="V33" i="21"/>
  <c r="I37" i="21"/>
  <c r="U38" i="21" s="1"/>
  <c r="M37" i="21"/>
  <c r="U37" i="21" s="1"/>
  <c r="S37" i="21"/>
  <c r="V37" i="21"/>
  <c r="S38" i="21"/>
  <c r="V38" i="21"/>
  <c r="I39" i="21"/>
  <c r="T39" i="21" s="1"/>
  <c r="M39" i="21"/>
  <c r="T40" i="21" s="1"/>
  <c r="S39" i="21"/>
  <c r="V39" i="21"/>
  <c r="S40" i="21"/>
  <c r="V40" i="21"/>
  <c r="I41" i="21"/>
  <c r="T41" i="21" s="1"/>
  <c r="M41" i="21"/>
  <c r="T42" i="21" s="1"/>
  <c r="S41" i="21"/>
  <c r="V41" i="21"/>
  <c r="S42" i="21"/>
  <c r="V42" i="21"/>
  <c r="I45" i="21"/>
  <c r="M45" i="21"/>
  <c r="I43" i="21"/>
  <c r="M43" i="21"/>
  <c r="I47" i="21"/>
  <c r="M47" i="21"/>
  <c r="I53" i="21"/>
  <c r="M53" i="21"/>
  <c r="I51" i="21"/>
  <c r="M51" i="21"/>
  <c r="I49" i="21"/>
  <c r="M49" i="21"/>
  <c r="I59" i="21"/>
  <c r="M59" i="21"/>
  <c r="I57" i="21"/>
  <c r="M57" i="21"/>
  <c r="I55" i="21"/>
  <c r="M55" i="21"/>
  <c r="I61" i="21"/>
  <c r="M61" i="21"/>
  <c r="I63" i="21"/>
  <c r="M63" i="21"/>
  <c r="I65" i="21"/>
  <c r="M65" i="21"/>
  <c r="AR3" i="16"/>
  <c r="B5" i="16"/>
  <c r="AX50" i="16" s="1"/>
  <c r="BK5" i="16"/>
  <c r="BK6" i="16"/>
  <c r="BK7" i="16"/>
  <c r="BK8" i="16"/>
  <c r="B9" i="16"/>
  <c r="AX51" i="16" s="1"/>
  <c r="BL9" i="16"/>
  <c r="BL10" i="16"/>
  <c r="BL11" i="16"/>
  <c r="BL12" i="16"/>
  <c r="B13" i="16"/>
  <c r="AX52" i="16" s="1"/>
  <c r="BM13" i="16"/>
  <c r="BM14" i="16"/>
  <c r="BM15" i="16"/>
  <c r="BM16" i="16"/>
  <c r="B17" i="16"/>
  <c r="BN17" i="16"/>
  <c r="BN18" i="16"/>
  <c r="BN19" i="16"/>
  <c r="BN20" i="16"/>
  <c r="B21" i="16"/>
  <c r="BO21" i="16"/>
  <c r="BO22" i="16"/>
  <c r="BO23" i="16"/>
  <c r="BO24" i="16"/>
  <c r="B25" i="16"/>
  <c r="AX55" i="16" s="1"/>
  <c r="BP25" i="16"/>
  <c r="BP26" i="16"/>
  <c r="BP27" i="16"/>
  <c r="BP28" i="16"/>
  <c r="B29" i="16"/>
  <c r="B30" i="16" s="1"/>
  <c r="BQ29" i="16"/>
  <c r="BQ30" i="16"/>
  <c r="BQ31" i="16"/>
  <c r="BQ32" i="16"/>
  <c r="B33" i="16"/>
  <c r="B34" i="16" s="1"/>
  <c r="AL4" i="16" s="1"/>
  <c r="BR33" i="16"/>
  <c r="BR34" i="16"/>
  <c r="BR35" i="16"/>
  <c r="BR36" i="16"/>
  <c r="N2" i="15"/>
  <c r="I4" i="15"/>
  <c r="U5" i="15" s="1"/>
  <c r="M4" i="15"/>
  <c r="U4" i="15" s="1"/>
  <c r="S4" i="15"/>
  <c r="V4" i="15"/>
  <c r="AH4" i="15" s="1"/>
  <c r="S5" i="15"/>
  <c r="V5" i="15"/>
  <c r="AH5" i="15" s="1"/>
  <c r="I6" i="15"/>
  <c r="T6" i="15" s="1"/>
  <c r="M6" i="15"/>
  <c r="T7" i="15" s="1"/>
  <c r="S6" i="15"/>
  <c r="V6" i="15"/>
  <c r="AH6" i="15" s="1"/>
  <c r="S7" i="15"/>
  <c r="V7" i="15"/>
  <c r="AH7" i="15" s="1"/>
  <c r="I8" i="15"/>
  <c r="U9" i="15" s="1"/>
  <c r="M8" i="15"/>
  <c r="S8" i="15"/>
  <c r="V8" i="15"/>
  <c r="AH8" i="15" s="1"/>
  <c r="S9" i="15"/>
  <c r="V9" i="15"/>
  <c r="AH9" i="15" s="1"/>
  <c r="I10" i="15"/>
  <c r="U11" i="15" s="1"/>
  <c r="M10" i="15"/>
  <c r="T11" i="15" s="1"/>
  <c r="S10" i="15"/>
  <c r="V10" i="15"/>
  <c r="AH10" i="15" s="1"/>
  <c r="S11" i="15"/>
  <c r="V11" i="15"/>
  <c r="AH11" i="15" s="1"/>
  <c r="I12" i="15"/>
  <c r="M12" i="15"/>
  <c r="U12" i="15" s="1"/>
  <c r="S12" i="15"/>
  <c r="V12" i="15"/>
  <c r="AH12" i="15" s="1"/>
  <c r="S13" i="15"/>
  <c r="V13" i="15"/>
  <c r="AH13" i="15" s="1"/>
  <c r="I14" i="15"/>
  <c r="U15" i="15" s="1"/>
  <c r="M14" i="15"/>
  <c r="T15" i="15" s="1"/>
  <c r="S14" i="15"/>
  <c r="V14" i="15"/>
  <c r="AH14" i="15" s="1"/>
  <c r="S15" i="15"/>
  <c r="V15" i="15"/>
  <c r="AH15" i="15" s="1"/>
  <c r="I16" i="15"/>
  <c r="U17" i="15" s="1"/>
  <c r="M16" i="15"/>
  <c r="S16" i="15"/>
  <c r="V16" i="15"/>
  <c r="AH16" i="15" s="1"/>
  <c r="S17" i="15"/>
  <c r="V17" i="15"/>
  <c r="AH17" i="15" s="1"/>
  <c r="I18" i="15"/>
  <c r="U19" i="15" s="1"/>
  <c r="M18" i="15"/>
  <c r="U18" i="15" s="1"/>
  <c r="S18" i="15"/>
  <c r="V18" i="15"/>
  <c r="AH18" i="15" s="1"/>
  <c r="S19" i="15"/>
  <c r="V19" i="15"/>
  <c r="AH19" i="15" s="1"/>
  <c r="I20" i="15"/>
  <c r="U21" i="15" s="1"/>
  <c r="M20" i="15"/>
  <c r="U20" i="15" s="1"/>
  <c r="S20" i="15"/>
  <c r="V20" i="15"/>
  <c r="AH20" i="15" s="1"/>
  <c r="S21" i="15"/>
  <c r="V21" i="15"/>
  <c r="AH21" i="15" s="1"/>
  <c r="I22" i="15"/>
  <c r="T22" i="15" s="1"/>
  <c r="M22" i="15"/>
  <c r="T23" i="15" s="1"/>
  <c r="S22" i="15"/>
  <c r="V22" i="15"/>
  <c r="AH22" i="15" s="1"/>
  <c r="S23" i="15"/>
  <c r="V23" i="15"/>
  <c r="AH23" i="15" s="1"/>
  <c r="I24" i="15"/>
  <c r="U25" i="15" s="1"/>
  <c r="M24" i="15"/>
  <c r="T25" i="15" s="1"/>
  <c r="S24" i="15"/>
  <c r="V24" i="15"/>
  <c r="AH24" i="15" s="1"/>
  <c r="S25" i="15"/>
  <c r="V25" i="15"/>
  <c r="AH25" i="15" s="1"/>
  <c r="I26" i="15"/>
  <c r="T26" i="15" s="1"/>
  <c r="M26" i="15"/>
  <c r="T27" i="15" s="1"/>
  <c r="S26" i="15"/>
  <c r="V26" i="15"/>
  <c r="AH26" i="15" s="1"/>
  <c r="S27" i="15"/>
  <c r="V27" i="15"/>
  <c r="AH27" i="15" s="1"/>
  <c r="I28" i="15"/>
  <c r="U29" i="15" s="1"/>
  <c r="M28" i="15"/>
  <c r="T29" i="15" s="1"/>
  <c r="S28" i="15"/>
  <c r="V28" i="15"/>
  <c r="AH28" i="15" s="1"/>
  <c r="S29" i="15"/>
  <c r="V29" i="15"/>
  <c r="AH29" i="15" s="1"/>
  <c r="I30" i="15"/>
  <c r="T30" i="15" s="1"/>
  <c r="M30" i="15"/>
  <c r="S30" i="15"/>
  <c r="V30" i="15"/>
  <c r="AH30" i="15" s="1"/>
  <c r="S31" i="15"/>
  <c r="V31" i="15"/>
  <c r="AH31" i="15" s="1"/>
  <c r="I32" i="15"/>
  <c r="T32" i="15" s="1"/>
  <c r="M32" i="15"/>
  <c r="T33" i="15" s="1"/>
  <c r="S32" i="15"/>
  <c r="V32" i="15"/>
  <c r="AH32" i="15" s="1"/>
  <c r="S33" i="15"/>
  <c r="V33" i="15"/>
  <c r="AH33" i="15" s="1"/>
  <c r="U35" i="15"/>
  <c r="T35" i="15"/>
  <c r="V34" i="15"/>
  <c r="AH34" i="15" s="1"/>
  <c r="V35" i="15"/>
  <c r="AH35" i="15" s="1"/>
  <c r="I36" i="15"/>
  <c r="U37" i="15" s="1"/>
  <c r="M36" i="15"/>
  <c r="U36" i="15" s="1"/>
  <c r="S36" i="15"/>
  <c r="V36" i="15"/>
  <c r="AH36" i="15" s="1"/>
  <c r="S37" i="15"/>
  <c r="V37" i="15"/>
  <c r="AH37" i="15" s="1"/>
  <c r="I38" i="15"/>
  <c r="U39" i="15" s="1"/>
  <c r="M38" i="15"/>
  <c r="U38" i="15" s="1"/>
  <c r="S38" i="15"/>
  <c r="V38" i="15"/>
  <c r="AH38" i="15" s="1"/>
  <c r="S39" i="15"/>
  <c r="V39" i="15"/>
  <c r="AH39" i="15" s="1"/>
  <c r="I40" i="15"/>
  <c r="T40" i="15" s="1"/>
  <c r="M40" i="15"/>
  <c r="S40" i="15"/>
  <c r="V40" i="15"/>
  <c r="AH40" i="15" s="1"/>
  <c r="S41" i="15"/>
  <c r="V41" i="15"/>
  <c r="AH41" i="15" s="1"/>
  <c r="I42" i="15"/>
  <c r="U43" i="15" s="1"/>
  <c r="M42" i="15"/>
  <c r="U42" i="15" s="1"/>
  <c r="S42" i="15"/>
  <c r="V42" i="15"/>
  <c r="AH42" i="15" s="1"/>
  <c r="S43" i="15"/>
  <c r="V43" i="15"/>
  <c r="AH43" i="15" s="1"/>
  <c r="I44" i="15"/>
  <c r="M44" i="15"/>
  <c r="T45" i="15" s="1"/>
  <c r="S44" i="15"/>
  <c r="V44" i="15"/>
  <c r="AH44" i="15" s="1"/>
  <c r="S45" i="15"/>
  <c r="V45" i="15"/>
  <c r="AH45" i="15" s="1"/>
  <c r="I46" i="15"/>
  <c r="M46" i="15"/>
  <c r="S46" i="15"/>
  <c r="V46" i="15"/>
  <c r="AH46" i="15" s="1"/>
  <c r="S47" i="15"/>
  <c r="V47" i="15"/>
  <c r="AH47" i="15" s="1"/>
  <c r="I48" i="15"/>
  <c r="U49" i="15" s="1"/>
  <c r="M48" i="15"/>
  <c r="T49" i="15" s="1"/>
  <c r="S48" i="15"/>
  <c r="V48" i="15"/>
  <c r="AH48" i="15" s="1"/>
  <c r="S49" i="15"/>
  <c r="V49" i="15"/>
  <c r="AH49" i="15" s="1"/>
  <c r="I50" i="15"/>
  <c r="U51" i="15" s="1"/>
  <c r="M50" i="15"/>
  <c r="T51" i="15" s="1"/>
  <c r="S50" i="15"/>
  <c r="V50" i="15"/>
  <c r="AH50" i="15" s="1"/>
  <c r="S51" i="15"/>
  <c r="V51" i="15"/>
  <c r="AH51" i="15" s="1"/>
  <c r="I52" i="15"/>
  <c r="T52" i="15" s="1"/>
  <c r="M52" i="15"/>
  <c r="S52" i="15"/>
  <c r="V52" i="15"/>
  <c r="AH52" i="15" s="1"/>
  <c r="S53" i="15"/>
  <c r="V53" i="15"/>
  <c r="AH53" i="15" s="1"/>
  <c r="I54" i="15"/>
  <c r="T54" i="15" s="1"/>
  <c r="M54" i="15"/>
  <c r="S54" i="15"/>
  <c r="V54" i="15"/>
  <c r="AH54" i="15" s="1"/>
  <c r="S55" i="15"/>
  <c r="V55" i="15"/>
  <c r="AH55" i="15" s="1"/>
  <c r="I56" i="15"/>
  <c r="M56" i="15"/>
  <c r="U56" i="15" s="1"/>
  <c r="S56" i="15"/>
  <c r="V56" i="15"/>
  <c r="AH56" i="15" s="1"/>
  <c r="S57" i="15"/>
  <c r="V57" i="15"/>
  <c r="AH57" i="15" s="1"/>
  <c r="I58" i="15"/>
  <c r="T58" i="15" s="1"/>
  <c r="M58" i="15"/>
  <c r="T59" i="15" s="1"/>
  <c r="S58" i="15"/>
  <c r="V58" i="15"/>
  <c r="AH58" i="15" s="1"/>
  <c r="S59" i="15"/>
  <c r="V59" i="15"/>
  <c r="AH59" i="15" s="1"/>
  <c r="I63" i="15"/>
  <c r="U64" i="15" s="1"/>
  <c r="M63" i="15"/>
  <c r="T64" i="15" s="1"/>
  <c r="S63" i="15"/>
  <c r="V63" i="15"/>
  <c r="AH63" i="15" s="1"/>
  <c r="S64" i="15"/>
  <c r="V64" i="15"/>
  <c r="AH64" i="15" s="1"/>
  <c r="I65" i="15"/>
  <c r="U66" i="15" s="1"/>
  <c r="M65" i="15"/>
  <c r="T66" i="15" s="1"/>
  <c r="S65" i="15"/>
  <c r="V65" i="15"/>
  <c r="AH65" i="15" s="1"/>
  <c r="S66" i="15"/>
  <c r="V66" i="15"/>
  <c r="AH66" i="15" s="1"/>
  <c r="I67" i="15"/>
  <c r="T67" i="15" s="1"/>
  <c r="M67" i="15"/>
  <c r="T68" i="15" s="1"/>
  <c r="S67" i="15"/>
  <c r="V67" i="15"/>
  <c r="AH67" i="15" s="1"/>
  <c r="S68" i="15"/>
  <c r="V68" i="15"/>
  <c r="AH68" i="15" s="1"/>
  <c r="I69" i="15"/>
  <c r="U70" i="15" s="1"/>
  <c r="M69" i="15"/>
  <c r="T70" i="15" s="1"/>
  <c r="S69" i="15"/>
  <c r="V69" i="15"/>
  <c r="AH69" i="15" s="1"/>
  <c r="S70" i="15"/>
  <c r="V70" i="15"/>
  <c r="AH70" i="15" s="1"/>
  <c r="I71" i="15"/>
  <c r="U72" i="15" s="1"/>
  <c r="M71" i="15"/>
  <c r="U71" i="15" s="1"/>
  <c r="S71" i="15"/>
  <c r="V71" i="15"/>
  <c r="AH71" i="15" s="1"/>
  <c r="S72" i="15"/>
  <c r="V72" i="15"/>
  <c r="AH72" i="15" s="1"/>
  <c r="I73" i="15"/>
  <c r="M73" i="15"/>
  <c r="U73" i="15" s="1"/>
  <c r="S73" i="15"/>
  <c r="V73" i="15"/>
  <c r="AH73" i="15" s="1"/>
  <c r="S74" i="15"/>
  <c r="V74" i="15"/>
  <c r="AH74" i="15" s="1"/>
  <c r="I75" i="15"/>
  <c r="U76" i="15" s="1"/>
  <c r="M75" i="15"/>
  <c r="S75" i="15"/>
  <c r="V75" i="15"/>
  <c r="AH75" i="15" s="1"/>
  <c r="S76" i="15"/>
  <c r="V76" i="15"/>
  <c r="AH76" i="15" s="1"/>
  <c r="I77" i="15"/>
  <c r="T77" i="15" s="1"/>
  <c r="M77" i="15"/>
  <c r="U77" i="15" s="1"/>
  <c r="I79" i="15"/>
  <c r="T79" i="15" s="1"/>
  <c r="M79" i="15"/>
  <c r="U79" i="15" s="1"/>
  <c r="S79" i="15"/>
  <c r="V79" i="15"/>
  <c r="AH79" i="15" s="1"/>
  <c r="S80" i="15"/>
  <c r="V80" i="15"/>
  <c r="AH80" i="15" s="1"/>
  <c r="I81" i="15"/>
  <c r="U82" i="15" s="1"/>
  <c r="M81" i="15"/>
  <c r="U81" i="15" s="1"/>
  <c r="S81" i="15"/>
  <c r="V81" i="15"/>
  <c r="AH81" i="15" s="1"/>
  <c r="S82" i="15"/>
  <c r="V82" i="15"/>
  <c r="AH82" i="15" s="1"/>
  <c r="I83" i="15"/>
  <c r="T83" i="15" s="1"/>
  <c r="M83" i="15"/>
  <c r="T84" i="15" s="1"/>
  <c r="S83" i="15"/>
  <c r="V83" i="15"/>
  <c r="AH83" i="15" s="1"/>
  <c r="S84" i="15"/>
  <c r="V84" i="15"/>
  <c r="AH84" i="15" s="1"/>
  <c r="I85" i="15"/>
  <c r="T85" i="15" s="1"/>
  <c r="M85" i="15"/>
  <c r="U85" i="15" s="1"/>
  <c r="S85" i="15"/>
  <c r="V85" i="15"/>
  <c r="AH85" i="15" s="1"/>
  <c r="S86" i="15"/>
  <c r="V86" i="15"/>
  <c r="AH86" i="15" s="1"/>
  <c r="I87" i="15"/>
  <c r="M87" i="15"/>
  <c r="I89" i="15"/>
  <c r="M89" i="15"/>
  <c r="I91" i="15"/>
  <c r="M91" i="15"/>
  <c r="I93" i="15"/>
  <c r="M93" i="15"/>
  <c r="I95" i="15"/>
  <c r="M95" i="15"/>
  <c r="T96" i="15" s="1"/>
  <c r="S95" i="15"/>
  <c r="V95" i="15"/>
  <c r="AH95" i="15" s="1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11" i="15"/>
  <c r="S112" i="15"/>
  <c r="S113" i="15"/>
  <c r="S114" i="15"/>
  <c r="S115" i="15"/>
  <c r="S116" i="15"/>
  <c r="V96" i="15"/>
  <c r="AH96" i="15" s="1"/>
  <c r="I97" i="15"/>
  <c r="U98" i="15" s="1"/>
  <c r="M97" i="15"/>
  <c r="U97" i="15" s="1"/>
  <c r="V97" i="15"/>
  <c r="AH97" i="15" s="1"/>
  <c r="V98" i="15"/>
  <c r="AH98" i="15" s="1"/>
  <c r="I99" i="15"/>
  <c r="U100" i="15" s="1"/>
  <c r="M99" i="15"/>
  <c r="U99" i="15" s="1"/>
  <c r="V99" i="15"/>
  <c r="AH99" i="15" s="1"/>
  <c r="V100" i="15"/>
  <c r="AH100" i="15" s="1"/>
  <c r="I101" i="15"/>
  <c r="M101" i="15"/>
  <c r="T102" i="15" s="1"/>
  <c r="V101" i="15"/>
  <c r="AH101" i="15" s="1"/>
  <c r="V102" i="15"/>
  <c r="AH102" i="15" s="1"/>
  <c r="I103" i="15"/>
  <c r="T103" i="15" s="1"/>
  <c r="M103" i="15"/>
  <c r="U103" i="15" s="1"/>
  <c r="V103" i="15"/>
  <c r="AH103" i="15" s="1"/>
  <c r="V104" i="15"/>
  <c r="AH104" i="15" s="1"/>
  <c r="I105" i="15"/>
  <c r="U106" i="15" s="1"/>
  <c r="M105" i="15"/>
  <c r="U105" i="15" s="1"/>
  <c r="V105" i="15"/>
  <c r="AH105" i="15" s="1"/>
  <c r="V106" i="15"/>
  <c r="AH106" i="15" s="1"/>
  <c r="I107" i="15"/>
  <c r="T107" i="15" s="1"/>
  <c r="M107" i="15"/>
  <c r="T108" i="15" s="1"/>
  <c r="V107" i="15"/>
  <c r="AH107" i="15" s="1"/>
  <c r="V108" i="15"/>
  <c r="AH108" i="15" s="1"/>
  <c r="I109" i="15"/>
  <c r="T109" i="15" s="1"/>
  <c r="M109" i="15"/>
  <c r="T110" i="15" s="1"/>
  <c r="V109" i="15"/>
  <c r="AH109" i="15" s="1"/>
  <c r="V110" i="15"/>
  <c r="AH110" i="15" s="1"/>
  <c r="I111" i="15"/>
  <c r="T111" i="15" s="1"/>
  <c r="M111" i="15"/>
  <c r="U111" i="15" s="1"/>
  <c r="V111" i="15"/>
  <c r="AH111" i="15" s="1"/>
  <c r="V112" i="15"/>
  <c r="AH112" i="15" s="1"/>
  <c r="I113" i="15"/>
  <c r="T113" i="15" s="1"/>
  <c r="M113" i="15"/>
  <c r="V113" i="15"/>
  <c r="AH113" i="15" s="1"/>
  <c r="V114" i="15"/>
  <c r="AH114" i="15" s="1"/>
  <c r="I115" i="15"/>
  <c r="T115" i="15" s="1"/>
  <c r="M115" i="15"/>
  <c r="T116" i="15" s="1"/>
  <c r="V115" i="15"/>
  <c r="AH115" i="15" s="1"/>
  <c r="V116" i="15"/>
  <c r="AH116" i="15" s="1"/>
  <c r="I117" i="15"/>
  <c r="M117" i="15"/>
  <c r="AG3" i="18"/>
  <c r="BA5" i="18"/>
  <c r="BA6" i="18"/>
  <c r="BA7" i="18"/>
  <c r="BA8" i="18"/>
  <c r="BB9" i="18"/>
  <c r="BB10" i="18"/>
  <c r="BB11" i="18"/>
  <c r="BB12" i="18"/>
  <c r="BC13" i="18"/>
  <c r="BC14" i="18"/>
  <c r="BC15" i="18"/>
  <c r="BC16" i="18"/>
  <c r="BD17" i="18"/>
  <c r="BD18" i="18"/>
  <c r="BD19" i="18"/>
  <c r="BD20" i="18"/>
  <c r="BE21" i="18"/>
  <c r="BE22" i="18"/>
  <c r="BE23" i="18"/>
  <c r="BE24" i="18"/>
  <c r="BF25" i="18"/>
  <c r="BF26" i="18"/>
  <c r="BF27" i="18"/>
  <c r="BF28" i="18"/>
  <c r="J31" i="18"/>
  <c r="N2" i="17"/>
  <c r="I4" i="17"/>
  <c r="U5" i="17" s="1"/>
  <c r="M4" i="17"/>
  <c r="U4" i="17" s="1"/>
  <c r="V4" i="17"/>
  <c r="S37" i="17"/>
  <c r="S38" i="17"/>
  <c r="S39" i="17"/>
  <c r="S40" i="17"/>
  <c r="S41" i="17"/>
  <c r="S42" i="17"/>
  <c r="V5" i="17"/>
  <c r="I6" i="17"/>
  <c r="U7" i="17" s="1"/>
  <c r="M6" i="17"/>
  <c r="T7" i="17" s="1"/>
  <c r="V6" i="17"/>
  <c r="V7" i="17"/>
  <c r="I8" i="17"/>
  <c r="T8" i="17" s="1"/>
  <c r="M8" i="17"/>
  <c r="T9" i="17" s="1"/>
  <c r="V8" i="17"/>
  <c r="V9" i="17"/>
  <c r="I10" i="17"/>
  <c r="U11" i="17" s="1"/>
  <c r="M10" i="17"/>
  <c r="U10" i="17" s="1"/>
  <c r="V10" i="17"/>
  <c r="V11" i="17"/>
  <c r="I12" i="17"/>
  <c r="T12" i="17" s="1"/>
  <c r="M12" i="17"/>
  <c r="U12" i="17" s="1"/>
  <c r="V12" i="17"/>
  <c r="V13" i="17"/>
  <c r="I14" i="17"/>
  <c r="U15" i="17" s="1"/>
  <c r="M14" i="17"/>
  <c r="U14" i="17" s="1"/>
  <c r="V14" i="17"/>
  <c r="V15" i="17"/>
  <c r="I16" i="17"/>
  <c r="U17" i="17" s="1"/>
  <c r="M16" i="17"/>
  <c r="T17" i="17" s="1"/>
  <c r="V16" i="17"/>
  <c r="V17" i="17"/>
  <c r="I18" i="17"/>
  <c r="U19" i="17" s="1"/>
  <c r="M18" i="17"/>
  <c r="T19" i="17" s="1"/>
  <c r="V18" i="17"/>
  <c r="V19" i="17"/>
  <c r="I20" i="17"/>
  <c r="U21" i="17" s="1"/>
  <c r="M20" i="17"/>
  <c r="T21" i="17" s="1"/>
  <c r="V20" i="17"/>
  <c r="V21" i="17"/>
  <c r="I22" i="17"/>
  <c r="T22" i="17" s="1"/>
  <c r="M22" i="17"/>
  <c r="T23" i="17" s="1"/>
  <c r="V22" i="17"/>
  <c r="V23" i="17"/>
  <c r="I24" i="17"/>
  <c r="T24" i="17" s="1"/>
  <c r="M24" i="17"/>
  <c r="T25" i="17" s="1"/>
  <c r="V24" i="17"/>
  <c r="V25" i="17"/>
  <c r="I26" i="17"/>
  <c r="T26" i="17" s="1"/>
  <c r="M26" i="17"/>
  <c r="U26" i="17" s="1"/>
  <c r="V26" i="17"/>
  <c r="V27" i="17"/>
  <c r="I28" i="17"/>
  <c r="T28" i="17" s="1"/>
  <c r="M28" i="17"/>
  <c r="T29" i="17" s="1"/>
  <c r="V28" i="17"/>
  <c r="V29" i="17"/>
  <c r="I30" i="17"/>
  <c r="T30" i="17" s="1"/>
  <c r="M30" i="17"/>
  <c r="U30" i="17" s="1"/>
  <c r="V30" i="17"/>
  <c r="V31" i="17"/>
  <c r="I32" i="17"/>
  <c r="U33" i="17" s="1"/>
  <c r="M32" i="17"/>
  <c r="T33" i="17" s="1"/>
  <c r="V32" i="17"/>
  <c r="V33" i="17"/>
  <c r="I37" i="17"/>
  <c r="U38" i="17" s="1"/>
  <c r="M37" i="17"/>
  <c r="T38" i="17" s="1"/>
  <c r="V37" i="17"/>
  <c r="V38" i="17"/>
  <c r="I39" i="17"/>
  <c r="T39" i="17" s="1"/>
  <c r="M39" i="17"/>
  <c r="T40" i="17" s="1"/>
  <c r="V39" i="17"/>
  <c r="V40" i="17"/>
  <c r="I41" i="17"/>
  <c r="U42" i="17" s="1"/>
  <c r="M41" i="17"/>
  <c r="U41" i="17" s="1"/>
  <c r="V41" i="17"/>
  <c r="V42" i="17"/>
  <c r="I43" i="17"/>
  <c r="M43" i="17"/>
  <c r="I47" i="17"/>
  <c r="M47" i="17"/>
  <c r="I45" i="17"/>
  <c r="M45" i="17"/>
  <c r="I53" i="17"/>
  <c r="M53" i="17"/>
  <c r="I51" i="17"/>
  <c r="M51" i="17"/>
  <c r="I49" i="17"/>
  <c r="M49" i="17"/>
  <c r="I57" i="17"/>
  <c r="M57" i="17"/>
  <c r="I55" i="17"/>
  <c r="M55" i="17"/>
  <c r="I59" i="17"/>
  <c r="M59" i="17"/>
  <c r="I61" i="17"/>
  <c r="M61" i="17"/>
  <c r="I65" i="17"/>
  <c r="M65" i="17"/>
  <c r="U13" i="21"/>
  <c r="U48" i="15"/>
  <c r="T29" i="21"/>
  <c r="AC22" i="22" l="1"/>
  <c r="AD22" i="22" s="1"/>
  <c r="W25" i="22"/>
  <c r="AB21" i="22"/>
  <c r="AE22" i="22"/>
  <c r="X26" i="22"/>
  <c r="Y26" i="22" s="1"/>
  <c r="Z26" i="22"/>
  <c r="H5" i="22"/>
  <c r="N6" i="22"/>
  <c r="O6" i="22" s="1"/>
  <c r="H7" i="22"/>
  <c r="R7" i="22"/>
  <c r="AB7" i="22"/>
  <c r="N8" i="22"/>
  <c r="O8" i="22" s="1"/>
  <c r="S8" i="22"/>
  <c r="T8" i="22" s="1"/>
  <c r="U8" i="22"/>
  <c r="Z8" i="22"/>
  <c r="C9" i="22"/>
  <c r="AB9" i="22"/>
  <c r="N10" i="22"/>
  <c r="O10" i="22" s="1"/>
  <c r="C11" i="22"/>
  <c r="R11" i="22"/>
  <c r="AB11" i="22"/>
  <c r="N12" i="22"/>
  <c r="O12" i="22" s="1"/>
  <c r="S12" i="22"/>
  <c r="T12" i="22" s="1"/>
  <c r="U12" i="22"/>
  <c r="Z12" i="22"/>
  <c r="C13" i="22"/>
  <c r="I14" i="22"/>
  <c r="J14" i="22" s="1"/>
  <c r="Z14" i="22"/>
  <c r="C15" i="22"/>
  <c r="R15" i="22"/>
  <c r="AB15" i="22"/>
  <c r="I16" i="22"/>
  <c r="J16" i="22" s="1"/>
  <c r="S16" i="22"/>
  <c r="T16" i="22" s="1"/>
  <c r="U16" i="22"/>
  <c r="Z16" i="22"/>
  <c r="AB17" i="22"/>
  <c r="Z18" i="22"/>
  <c r="C19" i="22"/>
  <c r="M19" i="22"/>
  <c r="AB19" i="22"/>
  <c r="I20" i="22"/>
  <c r="J20" i="22" s="1"/>
  <c r="N20" i="22"/>
  <c r="O20" i="22" s="1"/>
  <c r="P20" i="22"/>
  <c r="Z20" i="22"/>
  <c r="M21" i="22"/>
  <c r="N22" i="22"/>
  <c r="O22" i="22" s="1"/>
  <c r="P22" i="22"/>
  <c r="U22" i="22"/>
  <c r="C23" i="22"/>
  <c r="M23" i="22"/>
  <c r="AB23" i="22"/>
  <c r="I24" i="22"/>
  <c r="J24" i="22" s="1"/>
  <c r="N24" i="22"/>
  <c r="O24" i="22" s="1"/>
  <c r="P24" i="22"/>
  <c r="U24" i="22"/>
  <c r="I26" i="22"/>
  <c r="J26" i="22" s="1"/>
  <c r="U26" i="22"/>
  <c r="C27" i="22"/>
  <c r="M27" i="22"/>
  <c r="W27" i="22"/>
  <c r="I28" i="22"/>
  <c r="J28" i="22" s="1"/>
  <c r="N28" i="22"/>
  <c r="O28" i="22" s="1"/>
  <c r="P28" i="22"/>
  <c r="U28" i="22"/>
  <c r="R25" i="22"/>
  <c r="K26" i="22"/>
  <c r="H27" i="22"/>
  <c r="M5" i="22"/>
  <c r="I6" i="22"/>
  <c r="J6" i="22" s="1"/>
  <c r="K6" i="22"/>
  <c r="P6" i="22"/>
  <c r="M7" i="22"/>
  <c r="W7" i="22"/>
  <c r="I8" i="22"/>
  <c r="J8" i="22" s="1"/>
  <c r="K8" i="22"/>
  <c r="P8" i="22"/>
  <c r="X8" i="22"/>
  <c r="Y8" i="22" s="1"/>
  <c r="AC8" i="22"/>
  <c r="AD8" i="22" s="1"/>
  <c r="AE8" i="22"/>
  <c r="M9" i="22"/>
  <c r="D10" i="22"/>
  <c r="E10" i="22" s="1"/>
  <c r="F10" i="22"/>
  <c r="P10" i="22"/>
  <c r="AC10" i="22"/>
  <c r="AD10" i="22" s="1"/>
  <c r="AE10" i="22"/>
  <c r="M11" i="22"/>
  <c r="W11" i="22"/>
  <c r="D12" i="22"/>
  <c r="E12" i="22" s="1"/>
  <c r="F12" i="22"/>
  <c r="P12" i="22"/>
  <c r="X12" i="22"/>
  <c r="Y12" i="22" s="1"/>
  <c r="AC12" i="22"/>
  <c r="AD12" i="22" s="1"/>
  <c r="AE12" i="22"/>
  <c r="H13" i="22"/>
  <c r="W13" i="22"/>
  <c r="D14" i="22"/>
  <c r="E14" i="22" s="1"/>
  <c r="F14" i="22"/>
  <c r="K14" i="22"/>
  <c r="X14" i="22"/>
  <c r="Y14" i="22" s="1"/>
  <c r="H15" i="22"/>
  <c r="W15" i="22"/>
  <c r="D16" i="22"/>
  <c r="E16" i="22" s="1"/>
  <c r="F16" i="22"/>
  <c r="K16" i="22"/>
  <c r="X16" i="22"/>
  <c r="Y16" i="22" s="1"/>
  <c r="AC16" i="22"/>
  <c r="AD16" i="22" s="1"/>
  <c r="AE16" i="22"/>
  <c r="W17" i="22"/>
  <c r="X18" i="22"/>
  <c r="Y18" i="22" s="1"/>
  <c r="AC18" i="22"/>
  <c r="AD18" i="22" s="1"/>
  <c r="AE18" i="22"/>
  <c r="H19" i="22"/>
  <c r="W19" i="22"/>
  <c r="D20" i="22"/>
  <c r="E20" i="22" s="1"/>
  <c r="F20" i="22"/>
  <c r="K20" i="22"/>
  <c r="X20" i="22"/>
  <c r="Y20" i="22" s="1"/>
  <c r="AC20" i="22"/>
  <c r="AD20" i="22" s="1"/>
  <c r="AE20" i="22"/>
  <c r="R21" i="22"/>
  <c r="S22" i="22"/>
  <c r="T22" i="22" s="1"/>
  <c r="H23" i="22"/>
  <c r="R23" i="22"/>
  <c r="D24" i="22"/>
  <c r="E24" i="22" s="1"/>
  <c r="F24" i="22"/>
  <c r="K24" i="22"/>
  <c r="S24" i="22"/>
  <c r="T24" i="22" s="1"/>
  <c r="AC24" i="22"/>
  <c r="AD24" i="22" s="1"/>
  <c r="AE24" i="22"/>
  <c r="H25" i="22"/>
  <c r="S26" i="22"/>
  <c r="T26" i="22" s="1"/>
  <c r="R27" i="22"/>
  <c r="F28" i="22"/>
  <c r="D28" i="22"/>
  <c r="E28" i="22" s="1"/>
  <c r="K28" i="22"/>
  <c r="S28" i="22"/>
  <c r="T28" i="22" s="1"/>
  <c r="Z28" i="22"/>
  <c r="X28" i="22"/>
  <c r="Y28" i="22" s="1"/>
  <c r="AN43" i="22"/>
  <c r="H5" i="16"/>
  <c r="R5" i="16"/>
  <c r="AB5" i="16"/>
  <c r="K6" i="16"/>
  <c r="P6" i="16"/>
  <c r="X6" i="16"/>
  <c r="Y6" i="16" s="1"/>
  <c r="AC6" i="16"/>
  <c r="AD6" i="16" s="1"/>
  <c r="AE6" i="16"/>
  <c r="AJ6" i="16"/>
  <c r="H7" i="16"/>
  <c r="R7" i="16"/>
  <c r="AB7" i="16"/>
  <c r="AL7" i="16"/>
  <c r="N8" i="16"/>
  <c r="O8" i="16" s="1"/>
  <c r="S8" i="16"/>
  <c r="T8" i="16" s="1"/>
  <c r="U8" i="16"/>
  <c r="Z8" i="16"/>
  <c r="AH8" i="16"/>
  <c r="AI8" i="16" s="1"/>
  <c r="AM8" i="16"/>
  <c r="AN8" i="16" s="1"/>
  <c r="AO8" i="16"/>
  <c r="M9" i="16"/>
  <c r="W9" i="16"/>
  <c r="D10" i="16"/>
  <c r="E10" i="16" s="1"/>
  <c r="F10" i="16"/>
  <c r="P10" i="16"/>
  <c r="X10" i="16"/>
  <c r="Y10" i="16" s="1"/>
  <c r="AC10" i="16"/>
  <c r="AD10" i="16" s="1"/>
  <c r="AE10" i="16"/>
  <c r="AO10" i="16"/>
  <c r="M11" i="16"/>
  <c r="W11" i="16"/>
  <c r="AG11" i="16"/>
  <c r="D12" i="16"/>
  <c r="E12" i="16" s="1"/>
  <c r="N12" i="16"/>
  <c r="O12" i="16" s="1"/>
  <c r="P12" i="16"/>
  <c r="U12" i="16"/>
  <c r="AC12" i="16"/>
  <c r="AD12" i="16" s="1"/>
  <c r="AH12" i="16"/>
  <c r="AI12" i="16" s="1"/>
  <c r="AJ12" i="16"/>
  <c r="AO12" i="16"/>
  <c r="H13" i="16"/>
  <c r="W13" i="16"/>
  <c r="AG13" i="16"/>
  <c r="D14" i="16"/>
  <c r="E14" i="16" s="1"/>
  <c r="I14" i="16"/>
  <c r="J14" i="16" s="1"/>
  <c r="K14" i="16"/>
  <c r="U14" i="16"/>
  <c r="AH14" i="16"/>
  <c r="AI14" i="16" s="1"/>
  <c r="AJ14" i="16"/>
  <c r="AO14" i="16"/>
  <c r="H15" i="16"/>
  <c r="W15" i="16"/>
  <c r="AG15" i="16"/>
  <c r="D16" i="16"/>
  <c r="E16" i="16" s="1"/>
  <c r="I16" i="16"/>
  <c r="J16" i="16" s="1"/>
  <c r="K16" i="16"/>
  <c r="U16" i="16"/>
  <c r="AC16" i="16"/>
  <c r="AD16" i="16" s="1"/>
  <c r="AH16" i="16"/>
  <c r="AI16" i="16" s="1"/>
  <c r="AJ16" i="16"/>
  <c r="AO16" i="16"/>
  <c r="H17" i="16"/>
  <c r="AG17" i="16"/>
  <c r="D18" i="16"/>
  <c r="E18" i="16" s="1"/>
  <c r="I18" i="16"/>
  <c r="J18" i="16" s="1"/>
  <c r="K18" i="16"/>
  <c r="P18" i="16"/>
  <c r="AC18" i="16"/>
  <c r="AD18" i="16" s="1"/>
  <c r="AH18" i="16"/>
  <c r="AI18" i="16" s="1"/>
  <c r="AJ18" i="16"/>
  <c r="AO18" i="16"/>
  <c r="H19" i="16"/>
  <c r="W19" i="16"/>
  <c r="AG19" i="16"/>
  <c r="D20" i="16"/>
  <c r="E20" i="16" s="1"/>
  <c r="M5" i="16"/>
  <c r="W5" i="16"/>
  <c r="AG5" i="16"/>
  <c r="I6" i="16"/>
  <c r="J6" i="16" s="1"/>
  <c r="N6" i="16"/>
  <c r="O6" i="16" s="1"/>
  <c r="S6" i="16"/>
  <c r="T6" i="16" s="1"/>
  <c r="U6" i="16"/>
  <c r="Z6" i="16"/>
  <c r="AH6" i="16"/>
  <c r="AI6" i="16" s="1"/>
  <c r="M7" i="16"/>
  <c r="W7" i="16"/>
  <c r="AG7" i="16"/>
  <c r="I8" i="16"/>
  <c r="J8" i="16" s="1"/>
  <c r="K8" i="16"/>
  <c r="P8" i="16"/>
  <c r="X8" i="16"/>
  <c r="Y8" i="16" s="1"/>
  <c r="AC8" i="16"/>
  <c r="AD8" i="16" s="1"/>
  <c r="AE8" i="16"/>
  <c r="AJ8" i="16"/>
  <c r="C9" i="16"/>
  <c r="R9" i="16"/>
  <c r="AB9" i="16"/>
  <c r="AL9" i="16"/>
  <c r="N10" i="16"/>
  <c r="O10" i="16" s="1"/>
  <c r="S10" i="16"/>
  <c r="T10" i="16" s="1"/>
  <c r="U10" i="16"/>
  <c r="Z10" i="16"/>
  <c r="AM10" i="16"/>
  <c r="AN10" i="16" s="1"/>
  <c r="C11" i="16"/>
  <c r="R11" i="16"/>
  <c r="AB11" i="16"/>
  <c r="AL11" i="16"/>
  <c r="F12" i="16"/>
  <c r="S12" i="16"/>
  <c r="T12" i="16" s="1"/>
  <c r="X12" i="16"/>
  <c r="Y12" i="16" s="1"/>
  <c r="Z12" i="16"/>
  <c r="AE12" i="16"/>
  <c r="AM12" i="16"/>
  <c r="AN12" i="16" s="1"/>
  <c r="C13" i="16"/>
  <c r="R13" i="16"/>
  <c r="AL13" i="16"/>
  <c r="F14" i="16"/>
  <c r="S14" i="16"/>
  <c r="T14" i="16" s="1"/>
  <c r="X14" i="16"/>
  <c r="Y14" i="16" s="1"/>
  <c r="Z14" i="16"/>
  <c r="AM14" i="16"/>
  <c r="AN14" i="16" s="1"/>
  <c r="C15" i="16"/>
  <c r="R15" i="16"/>
  <c r="AB15" i="16"/>
  <c r="AL15" i="16"/>
  <c r="F16" i="16"/>
  <c r="S16" i="16"/>
  <c r="T16" i="16" s="1"/>
  <c r="X16" i="16"/>
  <c r="Y16" i="16" s="1"/>
  <c r="Z16" i="16"/>
  <c r="AE16" i="16"/>
  <c r="AM16" i="16"/>
  <c r="AN16" i="16" s="1"/>
  <c r="C17" i="16"/>
  <c r="M17" i="16"/>
  <c r="AB17" i="16"/>
  <c r="AL17" i="16"/>
  <c r="F18" i="16"/>
  <c r="N18" i="16"/>
  <c r="O18" i="16" s="1"/>
  <c r="AE18" i="16"/>
  <c r="AM18" i="16"/>
  <c r="AN18" i="16" s="1"/>
  <c r="C19" i="16"/>
  <c r="M19" i="16"/>
  <c r="AB19" i="16"/>
  <c r="AL19" i="16"/>
  <c r="F20" i="16"/>
  <c r="N20" i="16"/>
  <c r="O20" i="16" s="1"/>
  <c r="X20" i="16"/>
  <c r="Y20" i="16" s="1"/>
  <c r="K20" i="16"/>
  <c r="AC20" i="16"/>
  <c r="AD20" i="16" s="1"/>
  <c r="AH20" i="16"/>
  <c r="AI20" i="16" s="1"/>
  <c r="AJ20" i="16"/>
  <c r="AO20" i="16"/>
  <c r="H21" i="16"/>
  <c r="AG21" i="16"/>
  <c r="D22" i="16"/>
  <c r="E22" i="16" s="1"/>
  <c r="I22" i="16"/>
  <c r="J22" i="16" s="1"/>
  <c r="K22" i="16"/>
  <c r="P22" i="16"/>
  <c r="AC22" i="16"/>
  <c r="AD22" i="16" s="1"/>
  <c r="AH22" i="16"/>
  <c r="AI22" i="16" s="1"/>
  <c r="AJ22" i="16"/>
  <c r="AO22" i="16"/>
  <c r="H23" i="16"/>
  <c r="R23" i="16"/>
  <c r="AG23" i="16"/>
  <c r="D24" i="16"/>
  <c r="E24" i="16" s="1"/>
  <c r="I24" i="16"/>
  <c r="J24" i="16" s="1"/>
  <c r="K24" i="16"/>
  <c r="P24" i="16"/>
  <c r="AC24" i="16"/>
  <c r="AD24" i="16" s="1"/>
  <c r="AH24" i="16"/>
  <c r="AI24" i="16" s="1"/>
  <c r="AJ24" i="16"/>
  <c r="AO24" i="16"/>
  <c r="H25" i="16"/>
  <c r="R25" i="16"/>
  <c r="AG25" i="16"/>
  <c r="D26" i="16"/>
  <c r="E26" i="16" s="1"/>
  <c r="I26" i="16"/>
  <c r="J26" i="16" s="1"/>
  <c r="K26" i="16"/>
  <c r="X26" i="16"/>
  <c r="Y26" i="16" s="1"/>
  <c r="AH26" i="16"/>
  <c r="AI26" i="16" s="1"/>
  <c r="AJ26" i="16"/>
  <c r="AO26" i="16"/>
  <c r="H27" i="16"/>
  <c r="R27" i="16"/>
  <c r="AG27" i="16"/>
  <c r="D28" i="16"/>
  <c r="E28" i="16" s="1"/>
  <c r="I28" i="16"/>
  <c r="J28" i="16" s="1"/>
  <c r="K28" i="16"/>
  <c r="P28" i="16"/>
  <c r="X28" i="16"/>
  <c r="Y28" i="16" s="1"/>
  <c r="AH28" i="16"/>
  <c r="AI28" i="16" s="1"/>
  <c r="AJ28" i="16"/>
  <c r="AO28" i="16"/>
  <c r="R29" i="16"/>
  <c r="AB29" i="16"/>
  <c r="D30" i="16"/>
  <c r="E30" i="16" s="1"/>
  <c r="P30" i="16"/>
  <c r="X30" i="16"/>
  <c r="Y30" i="16" s="1"/>
  <c r="AC30" i="16"/>
  <c r="AD30" i="16" s="1"/>
  <c r="AE30" i="16"/>
  <c r="AO30" i="16"/>
  <c r="H31" i="16"/>
  <c r="R31" i="16"/>
  <c r="AB31" i="16"/>
  <c r="D32" i="16"/>
  <c r="E32" i="16" s="1"/>
  <c r="I32" i="16"/>
  <c r="J32" i="16" s="1"/>
  <c r="K32" i="16"/>
  <c r="P32" i="16"/>
  <c r="X32" i="16"/>
  <c r="Y32" i="16" s="1"/>
  <c r="AC32" i="16"/>
  <c r="AD32" i="16" s="1"/>
  <c r="AE32" i="16"/>
  <c r="AO32" i="16"/>
  <c r="H33" i="16"/>
  <c r="R33" i="16"/>
  <c r="AB33" i="16"/>
  <c r="I34" i="16"/>
  <c r="J34" i="16" s="1"/>
  <c r="K34" i="16"/>
  <c r="X34" i="16"/>
  <c r="Y34" i="16" s="1"/>
  <c r="AE34" i="16"/>
  <c r="H35" i="16"/>
  <c r="AB35" i="16"/>
  <c r="I36" i="16"/>
  <c r="J36" i="16" s="1"/>
  <c r="P36" i="16"/>
  <c r="AC36" i="16"/>
  <c r="AD36" i="16" s="1"/>
  <c r="I20" i="16"/>
  <c r="J20" i="16" s="1"/>
  <c r="P20" i="16"/>
  <c r="Z20" i="16"/>
  <c r="AE20" i="16"/>
  <c r="AM20" i="16"/>
  <c r="AN20" i="16" s="1"/>
  <c r="C21" i="16"/>
  <c r="M21" i="16"/>
  <c r="AB21" i="16"/>
  <c r="AL21" i="16"/>
  <c r="F22" i="16"/>
  <c r="N22" i="16"/>
  <c r="O22" i="16" s="1"/>
  <c r="AE22" i="16"/>
  <c r="AM22" i="16"/>
  <c r="AN22" i="16" s="1"/>
  <c r="C23" i="16"/>
  <c r="M23" i="16"/>
  <c r="AB23" i="16"/>
  <c r="AL23" i="16"/>
  <c r="F24" i="16"/>
  <c r="N24" i="16"/>
  <c r="O24" i="16" s="1"/>
  <c r="S24" i="16"/>
  <c r="T24" i="16" s="1"/>
  <c r="U24" i="16"/>
  <c r="AE24" i="16"/>
  <c r="AM24" i="16"/>
  <c r="AN24" i="16" s="1"/>
  <c r="C25" i="16"/>
  <c r="W25" i="16"/>
  <c r="AL25" i="16"/>
  <c r="F26" i="16"/>
  <c r="S26" i="16"/>
  <c r="T26" i="16" s="1"/>
  <c r="U26" i="16"/>
  <c r="Z26" i="16"/>
  <c r="AM26" i="16"/>
  <c r="AN26" i="16" s="1"/>
  <c r="C27" i="16"/>
  <c r="M27" i="16"/>
  <c r="W27" i="16"/>
  <c r="AL27" i="16"/>
  <c r="F28" i="16"/>
  <c r="N28" i="16"/>
  <c r="O28" i="16" s="1"/>
  <c r="S28" i="16"/>
  <c r="T28" i="16" s="1"/>
  <c r="U28" i="16"/>
  <c r="Z28" i="16"/>
  <c r="AM28" i="16"/>
  <c r="AN28" i="16" s="1"/>
  <c r="C29" i="16"/>
  <c r="M29" i="16"/>
  <c r="W29" i="16"/>
  <c r="AL29" i="16"/>
  <c r="F30" i="16"/>
  <c r="N30" i="16"/>
  <c r="O30" i="16" s="1"/>
  <c r="S30" i="16"/>
  <c r="T30" i="16" s="1"/>
  <c r="U30" i="16"/>
  <c r="Z30" i="16"/>
  <c r="AM30" i="16"/>
  <c r="AN30" i="16" s="1"/>
  <c r="C31" i="16"/>
  <c r="M31" i="16"/>
  <c r="W31" i="16"/>
  <c r="AL31" i="16"/>
  <c r="F32" i="16"/>
  <c r="N32" i="16"/>
  <c r="O32" i="16" s="1"/>
  <c r="S32" i="16"/>
  <c r="T32" i="16" s="1"/>
  <c r="U32" i="16"/>
  <c r="Z32" i="16"/>
  <c r="AM32" i="16"/>
  <c r="AN32" i="16" s="1"/>
  <c r="M33" i="16"/>
  <c r="W33" i="16"/>
  <c r="AG33" i="16"/>
  <c r="N34" i="16"/>
  <c r="O34" i="16" s="1"/>
  <c r="S34" i="16"/>
  <c r="T34" i="16" s="1"/>
  <c r="U34" i="16"/>
  <c r="Z34" i="16"/>
  <c r="AH34" i="16"/>
  <c r="AI34" i="16" s="1"/>
  <c r="C35" i="16"/>
  <c r="M35" i="16"/>
  <c r="W35" i="16"/>
  <c r="AG35" i="16"/>
  <c r="F36" i="16"/>
  <c r="N36" i="16"/>
  <c r="O36" i="16" s="1"/>
  <c r="S36" i="16"/>
  <c r="T36" i="16" s="1"/>
  <c r="U36" i="16"/>
  <c r="Z36" i="16"/>
  <c r="AH36" i="16"/>
  <c r="AI36" i="16" s="1"/>
  <c r="P34" i="16"/>
  <c r="AC34" i="16"/>
  <c r="AD34" i="16" s="1"/>
  <c r="AJ34" i="16"/>
  <c r="R35" i="16"/>
  <c r="D36" i="16"/>
  <c r="E36" i="16" s="1"/>
  <c r="K36" i="16"/>
  <c r="X36" i="16"/>
  <c r="Y36" i="16" s="1"/>
  <c r="AE36" i="16"/>
  <c r="AJ36" i="16"/>
  <c r="B18" i="16"/>
  <c r="AR53" i="16" s="1"/>
  <c r="AX53" i="16"/>
  <c r="B22" i="16"/>
  <c r="AX54" i="16"/>
  <c r="E39" i="16"/>
  <c r="O30" i="21"/>
  <c r="P30" i="21" s="1"/>
  <c r="O57" i="21"/>
  <c r="P57" i="21" s="1"/>
  <c r="O63" i="21"/>
  <c r="O59" i="21"/>
  <c r="P59" i="21" s="1"/>
  <c r="O55" i="21"/>
  <c r="P55" i="21" s="1"/>
  <c r="O51" i="21"/>
  <c r="P51" i="21" s="1"/>
  <c r="O47" i="21"/>
  <c r="P47" i="21" s="1"/>
  <c r="O43" i="21"/>
  <c r="P43" i="21" s="1"/>
  <c r="O39" i="21"/>
  <c r="P39" i="21" s="1"/>
  <c r="H65" i="21"/>
  <c r="H61" i="21"/>
  <c r="H57" i="21"/>
  <c r="H53" i="21"/>
  <c r="H49" i="21"/>
  <c r="Q49" i="21" s="1"/>
  <c r="H45" i="21"/>
  <c r="H41" i="21"/>
  <c r="H37" i="21"/>
  <c r="O65" i="21"/>
  <c r="P65" i="21" s="1"/>
  <c r="O61" i="21"/>
  <c r="P61" i="21" s="1"/>
  <c r="O53" i="21"/>
  <c r="P53" i="21" s="1"/>
  <c r="O49" i="21"/>
  <c r="P49" i="21" s="1"/>
  <c r="O45" i="21"/>
  <c r="P45" i="21" s="1"/>
  <c r="O41" i="21"/>
  <c r="P41" i="21" s="1"/>
  <c r="O37" i="21"/>
  <c r="P37" i="21" s="1"/>
  <c r="Q37" i="21" s="1"/>
  <c r="H63" i="21"/>
  <c r="H59" i="21"/>
  <c r="H55" i="21"/>
  <c r="Q55" i="21" s="1"/>
  <c r="H51" i="21"/>
  <c r="H47" i="21"/>
  <c r="H43" i="21"/>
  <c r="H39" i="21"/>
  <c r="B26" i="16"/>
  <c r="AR55" i="16" s="1"/>
  <c r="O34" i="15"/>
  <c r="P34" i="15" s="1"/>
  <c r="H34" i="15"/>
  <c r="Q28" i="15" s="1"/>
  <c r="T118" i="15"/>
  <c r="U117" i="15"/>
  <c r="U118" i="15"/>
  <c r="T117" i="15"/>
  <c r="U63" i="21"/>
  <c r="T64" i="21"/>
  <c r="U65" i="21"/>
  <c r="T66" i="21"/>
  <c r="AB66" i="21" s="1"/>
  <c r="U61" i="21"/>
  <c r="T62" i="21"/>
  <c r="U64" i="21"/>
  <c r="T63" i="21"/>
  <c r="AB63" i="21" s="1"/>
  <c r="T65" i="21"/>
  <c r="U66" i="21"/>
  <c r="U62" i="21"/>
  <c r="T61" i="21"/>
  <c r="AB61" i="21" s="1"/>
  <c r="AN45" i="18"/>
  <c r="AN42" i="18"/>
  <c r="AN46" i="18"/>
  <c r="AD31" i="18"/>
  <c r="AD31" i="22"/>
  <c r="U55" i="21"/>
  <c r="T56" i="21"/>
  <c r="U59" i="21"/>
  <c r="T60" i="21"/>
  <c r="U57" i="21"/>
  <c r="T58" i="21"/>
  <c r="U58" i="21"/>
  <c r="T57" i="21"/>
  <c r="U56" i="21"/>
  <c r="T55" i="21"/>
  <c r="U60" i="21"/>
  <c r="T59" i="21"/>
  <c r="U65" i="17"/>
  <c r="T66" i="17"/>
  <c r="U61" i="17"/>
  <c r="T62" i="17"/>
  <c r="AA62" i="17" s="1"/>
  <c r="U66" i="17"/>
  <c r="T65" i="17"/>
  <c r="U62" i="17"/>
  <c r="T61" i="17"/>
  <c r="T54" i="21"/>
  <c r="U53" i="21"/>
  <c r="BF24" i="22" s="1"/>
  <c r="U54" i="21"/>
  <c r="T53" i="21"/>
  <c r="T52" i="21"/>
  <c r="U51" i="21"/>
  <c r="U52" i="21"/>
  <c r="T51" i="21"/>
  <c r="U49" i="21"/>
  <c r="T50" i="21"/>
  <c r="U50" i="21"/>
  <c r="T49" i="21"/>
  <c r="U59" i="17"/>
  <c r="T60" i="17"/>
  <c r="U60" i="17"/>
  <c r="T59" i="17"/>
  <c r="U57" i="17"/>
  <c r="T58" i="17"/>
  <c r="U58" i="17"/>
  <c r="T57" i="17"/>
  <c r="U55" i="17"/>
  <c r="T56" i="17"/>
  <c r="U56" i="17"/>
  <c r="T55" i="17"/>
  <c r="U54" i="17"/>
  <c r="T53" i="17"/>
  <c r="U53" i="17"/>
  <c r="T54" i="17"/>
  <c r="T52" i="17"/>
  <c r="U51" i="17"/>
  <c r="U52" i="17"/>
  <c r="T51" i="17"/>
  <c r="T50" i="17"/>
  <c r="U49" i="17"/>
  <c r="T49" i="17"/>
  <c r="U50" i="17"/>
  <c r="U43" i="17"/>
  <c r="T44" i="17"/>
  <c r="T43" i="17"/>
  <c r="U44" i="17"/>
  <c r="BF16" i="18" s="1"/>
  <c r="U47" i="17"/>
  <c r="T48" i="17"/>
  <c r="T47" i="17"/>
  <c r="U48" i="17"/>
  <c r="U45" i="17"/>
  <c r="T46" i="17"/>
  <c r="T45" i="17"/>
  <c r="U46" i="17"/>
  <c r="U43" i="21"/>
  <c r="T44" i="21"/>
  <c r="U47" i="21"/>
  <c r="T48" i="21"/>
  <c r="U45" i="21"/>
  <c r="T46" i="21"/>
  <c r="U44" i="21"/>
  <c r="T43" i="21"/>
  <c r="U48" i="21"/>
  <c r="T47" i="21"/>
  <c r="U46" i="21"/>
  <c r="T45" i="21"/>
  <c r="O8" i="21"/>
  <c r="H63" i="17"/>
  <c r="H55" i="17"/>
  <c r="H47" i="17"/>
  <c r="H39" i="17"/>
  <c r="O61" i="17"/>
  <c r="Q61" i="17" s="1"/>
  <c r="O53" i="17"/>
  <c r="O45" i="17"/>
  <c r="O37" i="17"/>
  <c r="Q37" i="17" s="1"/>
  <c r="H61" i="17"/>
  <c r="H53" i="17"/>
  <c r="H45" i="17"/>
  <c r="H37" i="17"/>
  <c r="O59" i="17"/>
  <c r="P59" i="17" s="1"/>
  <c r="O51" i="17"/>
  <c r="O43" i="17"/>
  <c r="H65" i="17"/>
  <c r="H57" i="17"/>
  <c r="H49" i="17"/>
  <c r="H41" i="17"/>
  <c r="O63" i="17"/>
  <c r="O55" i="17"/>
  <c r="P55" i="17" s="1"/>
  <c r="O47" i="17"/>
  <c r="P47" i="17" s="1"/>
  <c r="O39" i="17"/>
  <c r="P39" i="17" s="1"/>
  <c r="H59" i="17"/>
  <c r="Q55" i="17" s="1"/>
  <c r="H51" i="17"/>
  <c r="H43" i="17"/>
  <c r="Q43" i="17" s="1"/>
  <c r="O65" i="17"/>
  <c r="O57" i="17"/>
  <c r="P57" i="17" s="1"/>
  <c r="O49" i="17"/>
  <c r="P49" i="17" s="1"/>
  <c r="O41" i="17"/>
  <c r="P41" i="17" s="1"/>
  <c r="AN43" i="18"/>
  <c r="AN44" i="18"/>
  <c r="BB16" i="18"/>
  <c r="T94" i="15"/>
  <c r="U93" i="15"/>
  <c r="T93" i="15"/>
  <c r="U94" i="15"/>
  <c r="T89" i="15"/>
  <c r="U90" i="15"/>
  <c r="U69" i="15"/>
  <c r="T92" i="15"/>
  <c r="U91" i="15"/>
  <c r="T88" i="15"/>
  <c r="U87" i="15"/>
  <c r="T90" i="15"/>
  <c r="U89" i="15"/>
  <c r="U92" i="15"/>
  <c r="T91" i="15"/>
  <c r="U88" i="15"/>
  <c r="T87" i="15"/>
  <c r="O113" i="15"/>
  <c r="P113" i="15" s="1"/>
  <c r="O105" i="15"/>
  <c r="P105" i="15" s="1"/>
  <c r="O97" i="15"/>
  <c r="P97" i="15" s="1"/>
  <c r="O89" i="15"/>
  <c r="P89" i="15" s="1"/>
  <c r="O81" i="15"/>
  <c r="P81" i="15" s="1"/>
  <c r="O73" i="15"/>
  <c r="P73" i="15" s="1"/>
  <c r="O65" i="15"/>
  <c r="P65" i="15" s="1"/>
  <c r="O115" i="15"/>
  <c r="O107" i="15"/>
  <c r="P107" i="15" s="1"/>
  <c r="O99" i="15"/>
  <c r="P99" i="15" s="1"/>
  <c r="O91" i="15"/>
  <c r="P91" i="15" s="1"/>
  <c r="O83" i="15"/>
  <c r="P83" i="15" s="1"/>
  <c r="O75" i="15"/>
  <c r="P75" i="15" s="1"/>
  <c r="O67" i="15"/>
  <c r="P67" i="15" s="1"/>
  <c r="O111" i="15"/>
  <c r="P111" i="15" s="1"/>
  <c r="O103" i="15"/>
  <c r="O95" i="15"/>
  <c r="O87" i="15"/>
  <c r="P87" i="15" s="1"/>
  <c r="O79" i="15"/>
  <c r="P79" i="15" s="1"/>
  <c r="O71" i="15"/>
  <c r="P71" i="15" s="1"/>
  <c r="O63" i="15"/>
  <c r="Q63" i="15" s="1"/>
  <c r="O117" i="15"/>
  <c r="O109" i="15"/>
  <c r="P109" i="15" s="1"/>
  <c r="O101" i="15"/>
  <c r="P101" i="15" s="1"/>
  <c r="O93" i="15"/>
  <c r="P93" i="15" s="1"/>
  <c r="O85" i="15"/>
  <c r="O77" i="15"/>
  <c r="O69" i="15"/>
  <c r="P69" i="15" s="1"/>
  <c r="U27" i="17"/>
  <c r="U24" i="17"/>
  <c r="AA24" i="17" s="1"/>
  <c r="U39" i="21"/>
  <c r="T13" i="15"/>
  <c r="T5" i="15"/>
  <c r="AA5" i="15" s="1"/>
  <c r="H14" i="21"/>
  <c r="U34" i="15"/>
  <c r="AN42" i="22"/>
  <c r="AN46" i="22"/>
  <c r="AN47" i="22"/>
  <c r="AN44" i="22"/>
  <c r="T31" i="22"/>
  <c r="H20" i="15"/>
  <c r="T24" i="15"/>
  <c r="T18" i="21"/>
  <c r="U20" i="17"/>
  <c r="T19" i="15"/>
  <c r="AA19" i="15" s="1"/>
  <c r="U95" i="15"/>
  <c r="T5" i="17"/>
  <c r="AA5" i="17" s="1"/>
  <c r="AA54" i="21"/>
  <c r="AB60" i="21"/>
  <c r="H6" i="21"/>
  <c r="O12" i="21"/>
  <c r="P12" i="21" s="1"/>
  <c r="T38" i="15"/>
  <c r="AA38" i="15" s="1"/>
  <c r="AB43" i="21"/>
  <c r="T32" i="21"/>
  <c r="O6" i="21"/>
  <c r="P6" i="21" s="1"/>
  <c r="T50" i="15"/>
  <c r="T11" i="21"/>
  <c r="AA11" i="21" s="1"/>
  <c r="U10" i="15"/>
  <c r="U22" i="21"/>
  <c r="AA22" i="21" s="1"/>
  <c r="U18" i="17"/>
  <c r="T38" i="21"/>
  <c r="T18" i="17"/>
  <c r="U53" i="15"/>
  <c r="AA53" i="17"/>
  <c r="T14" i="17"/>
  <c r="AA14" i="17" s="1"/>
  <c r="U25" i="17"/>
  <c r="AA25" i="17" s="1"/>
  <c r="AA7" i="17"/>
  <c r="E31" i="22"/>
  <c r="BA18" i="22" s="1"/>
  <c r="U39" i="17"/>
  <c r="AA39" i="17" s="1"/>
  <c r="T19" i="21"/>
  <c r="AA19" i="21" s="1"/>
  <c r="AA30" i="17"/>
  <c r="H28" i="21"/>
  <c r="O2" i="21"/>
  <c r="T37" i="17"/>
  <c r="T27" i="17"/>
  <c r="U33" i="15"/>
  <c r="AA33" i="15" s="1"/>
  <c r="T97" i="15"/>
  <c r="AA97" i="15" s="1"/>
  <c r="Y31" i="18"/>
  <c r="U31" i="15"/>
  <c r="T28" i="15"/>
  <c r="J31" i="22"/>
  <c r="O28" i="17"/>
  <c r="T31" i="17"/>
  <c r="T42" i="15"/>
  <c r="AA42" i="15" s="1"/>
  <c r="Y31" i="22"/>
  <c r="AB49" i="21"/>
  <c r="O18" i="21"/>
  <c r="T72" i="15"/>
  <c r="AA72" i="15" s="1"/>
  <c r="U55" i="15"/>
  <c r="AB46" i="21"/>
  <c r="O16" i="21"/>
  <c r="H20" i="21"/>
  <c r="H8" i="21"/>
  <c r="H4" i="21"/>
  <c r="Q4" i="21" s="1"/>
  <c r="U22" i="17"/>
  <c r="AA22" i="17" s="1"/>
  <c r="U16" i="17"/>
  <c r="U14" i="15"/>
  <c r="T26" i="21"/>
  <c r="T14" i="21"/>
  <c r="U112" i="15"/>
  <c r="AA53" i="21"/>
  <c r="U23" i="21"/>
  <c r="AA23" i="21" s="1"/>
  <c r="T16" i="15"/>
  <c r="U26" i="15"/>
  <c r="AA26" i="15" s="1"/>
  <c r="AA12" i="17"/>
  <c r="U78" i="15"/>
  <c r="AA70" i="15"/>
  <c r="AA39" i="21"/>
  <c r="B6" i="22"/>
  <c r="C4" i="22" s="1"/>
  <c r="T5" i="21"/>
  <c r="AA5" i="21" s="1"/>
  <c r="T33" i="21"/>
  <c r="U8" i="17"/>
  <c r="AA8" i="17" s="1"/>
  <c r="T71" i="15"/>
  <c r="AA71" i="15" s="1"/>
  <c r="U6" i="17"/>
  <c r="T63" i="15"/>
  <c r="U40" i="21"/>
  <c r="T39" i="16"/>
  <c r="T48" i="15"/>
  <c r="AA48" i="15" s="1"/>
  <c r="U13" i="17"/>
  <c r="U28" i="17"/>
  <c r="AA28" i="17" s="1"/>
  <c r="T39" i="15"/>
  <c r="AA39" i="15" s="1"/>
  <c r="U86" i="15"/>
  <c r="U8" i="21"/>
  <c r="T20" i="21"/>
  <c r="U7" i="15"/>
  <c r="AA7" i="15" s="1"/>
  <c r="U23" i="17"/>
  <c r="AA21" i="17"/>
  <c r="AA17" i="17"/>
  <c r="B18" i="18"/>
  <c r="R4" i="18" s="1"/>
  <c r="AA66" i="21"/>
  <c r="U68" i="15"/>
  <c r="AA68" i="15" s="1"/>
  <c r="AN39" i="16"/>
  <c r="AB48" i="21"/>
  <c r="U26" i="21"/>
  <c r="T15" i="21"/>
  <c r="AA65" i="21"/>
  <c r="AN45" i="22"/>
  <c r="B10" i="22"/>
  <c r="AH43" i="22" s="1"/>
  <c r="T28" i="21"/>
  <c r="AA28" i="21" s="1"/>
  <c r="U42" i="21"/>
  <c r="T11" i="17"/>
  <c r="AA11" i="17" s="1"/>
  <c r="T43" i="15"/>
  <c r="AA43" i="15" s="1"/>
  <c r="AA29" i="21"/>
  <c r="T21" i="15"/>
  <c r="T6" i="17"/>
  <c r="BF21" i="18" s="1"/>
  <c r="AX57" i="16"/>
  <c r="AA38" i="17"/>
  <c r="AA33" i="17"/>
  <c r="AA35" i="15"/>
  <c r="U41" i="21"/>
  <c r="AA24" i="21"/>
  <c r="AB9" i="21"/>
  <c r="AB42" i="21"/>
  <c r="AA27" i="21"/>
  <c r="AB54" i="21"/>
  <c r="AA6" i="21"/>
  <c r="AH50" i="17"/>
  <c r="Y50" i="17"/>
  <c r="X50" i="17"/>
  <c r="AH43" i="17"/>
  <c r="X43" i="17"/>
  <c r="Y43" i="17"/>
  <c r="AH41" i="17"/>
  <c r="X41" i="17"/>
  <c r="Y41" i="17"/>
  <c r="AH30" i="17"/>
  <c r="Y30" i="17"/>
  <c r="X30" i="17"/>
  <c r="AH23" i="17"/>
  <c r="Y23" i="17"/>
  <c r="X23" i="17"/>
  <c r="AH20" i="17"/>
  <c r="Y20" i="17"/>
  <c r="X20" i="17"/>
  <c r="AH19" i="17"/>
  <c r="X19" i="17"/>
  <c r="Y19" i="17"/>
  <c r="AH9" i="17"/>
  <c r="Y9" i="17"/>
  <c r="X9" i="17"/>
  <c r="AB65" i="21"/>
  <c r="AH47" i="21"/>
  <c r="X47" i="21"/>
  <c r="Y47" i="21"/>
  <c r="AH46" i="21"/>
  <c r="Y46" i="21"/>
  <c r="X46" i="21"/>
  <c r="AH42" i="21"/>
  <c r="X42" i="21"/>
  <c r="Y42" i="21"/>
  <c r="AH38" i="21"/>
  <c r="Y38" i="21"/>
  <c r="X38" i="21"/>
  <c r="AH29" i="21"/>
  <c r="X29" i="21"/>
  <c r="Y29" i="21"/>
  <c r="AH54" i="17"/>
  <c r="X54" i="17"/>
  <c r="Y54" i="17"/>
  <c r="AH50" i="21"/>
  <c r="X50" i="21"/>
  <c r="Y50" i="21"/>
  <c r="AH52" i="21"/>
  <c r="Y52" i="21"/>
  <c r="X52" i="21"/>
  <c r="AH54" i="21"/>
  <c r="Y54" i="21"/>
  <c r="X54" i="21"/>
  <c r="T42" i="17"/>
  <c r="T37" i="21"/>
  <c r="O14" i="21"/>
  <c r="B18" i="22"/>
  <c r="AB39" i="21"/>
  <c r="H10" i="21"/>
  <c r="H18" i="21"/>
  <c r="H30" i="21"/>
  <c r="T57" i="15"/>
  <c r="U31" i="17"/>
  <c r="T16" i="17"/>
  <c r="BB13" i="18" s="1"/>
  <c r="T4" i="21"/>
  <c r="T13" i="17"/>
  <c r="U58" i="15"/>
  <c r="AA58" i="15" s="1"/>
  <c r="T41" i="17"/>
  <c r="T4" i="17"/>
  <c r="AA4" i="17" s="1"/>
  <c r="T15" i="17"/>
  <c r="AA15" i="17" s="1"/>
  <c r="T36" i="15"/>
  <c r="U16" i="21"/>
  <c r="AH66" i="17"/>
  <c r="Y66" i="17"/>
  <c r="X66" i="17"/>
  <c r="AH64" i="17"/>
  <c r="Y64" i="17"/>
  <c r="X64" i="17"/>
  <c r="AH62" i="17"/>
  <c r="X62" i="17"/>
  <c r="Y62" i="17"/>
  <c r="AH60" i="17"/>
  <c r="X60" i="17"/>
  <c r="Y60" i="17"/>
  <c r="AH58" i="17"/>
  <c r="Y58" i="17"/>
  <c r="X58" i="17"/>
  <c r="AH56" i="17"/>
  <c r="Y56" i="17"/>
  <c r="X56" i="17"/>
  <c r="AH52" i="17"/>
  <c r="X52" i="17"/>
  <c r="Y52" i="17"/>
  <c r="AH49" i="17"/>
  <c r="Y49" i="17"/>
  <c r="X49" i="17"/>
  <c r="AH48" i="17"/>
  <c r="Y48" i="17"/>
  <c r="X48" i="17"/>
  <c r="AH40" i="17"/>
  <c r="Y40" i="17"/>
  <c r="X40" i="17"/>
  <c r="AH38" i="17"/>
  <c r="X38" i="17"/>
  <c r="Y38" i="17"/>
  <c r="T32" i="17"/>
  <c r="AH29" i="17"/>
  <c r="Y29" i="17"/>
  <c r="X29" i="17"/>
  <c r="AH27" i="17"/>
  <c r="X27" i="17"/>
  <c r="Y27" i="17"/>
  <c r="AH22" i="17"/>
  <c r="Y22" i="17"/>
  <c r="X22" i="17"/>
  <c r="AH18" i="17"/>
  <c r="X18" i="17"/>
  <c r="Y18" i="17"/>
  <c r="AH16" i="17"/>
  <c r="Y16" i="17"/>
  <c r="X16" i="17"/>
  <c r="AH15" i="17"/>
  <c r="Y15" i="17"/>
  <c r="X15" i="17"/>
  <c r="AH8" i="17"/>
  <c r="X8" i="17"/>
  <c r="Y8" i="17"/>
  <c r="AH6" i="17"/>
  <c r="Y6" i="17"/>
  <c r="X6" i="17"/>
  <c r="AH5" i="17"/>
  <c r="Y5" i="17"/>
  <c r="X5" i="17"/>
  <c r="U83" i="15"/>
  <c r="AA83" i="15" s="1"/>
  <c r="T82" i="15"/>
  <c r="AA51" i="15"/>
  <c r="AH64" i="21"/>
  <c r="Y64" i="21"/>
  <c r="X64" i="21"/>
  <c r="AH61" i="21"/>
  <c r="Y61" i="21"/>
  <c r="X61" i="21"/>
  <c r="AH60" i="21"/>
  <c r="Y60" i="21"/>
  <c r="X60" i="21"/>
  <c r="AH58" i="21"/>
  <c r="X58" i="21"/>
  <c r="Y58" i="21"/>
  <c r="AH56" i="21"/>
  <c r="Y56" i="21"/>
  <c r="X56" i="21"/>
  <c r="AH44" i="21"/>
  <c r="Y44" i="21"/>
  <c r="X44" i="21"/>
  <c r="AH32" i="21"/>
  <c r="Y32" i="21"/>
  <c r="X32" i="21"/>
  <c r="AH28" i="21"/>
  <c r="X28" i="21"/>
  <c r="Y28" i="21"/>
  <c r="AH23" i="21"/>
  <c r="X23" i="21"/>
  <c r="Y23" i="21"/>
  <c r="AH21" i="21"/>
  <c r="Y21" i="21"/>
  <c r="X21" i="21"/>
  <c r="AH19" i="21"/>
  <c r="Y19" i="21"/>
  <c r="X19" i="21"/>
  <c r="AH17" i="21"/>
  <c r="Y17" i="21"/>
  <c r="X17" i="21"/>
  <c r="AH15" i="21"/>
  <c r="X15" i="21"/>
  <c r="Y15" i="21"/>
  <c r="AH11" i="21"/>
  <c r="Y11" i="21"/>
  <c r="X11" i="21"/>
  <c r="AH7" i="21"/>
  <c r="X7" i="21"/>
  <c r="Y7" i="21"/>
  <c r="AH4" i="21"/>
  <c r="Y4" i="21"/>
  <c r="X4" i="21"/>
  <c r="O31" i="22"/>
  <c r="U31" i="21"/>
  <c r="AH17" i="17"/>
  <c r="Y17" i="17"/>
  <c r="X17" i="17"/>
  <c r="AH7" i="17"/>
  <c r="Y7" i="17"/>
  <c r="X7" i="17"/>
  <c r="AH40" i="21"/>
  <c r="X40" i="21"/>
  <c r="Y40" i="21"/>
  <c r="AH33" i="21"/>
  <c r="Y33" i="21"/>
  <c r="X33" i="21"/>
  <c r="AH26" i="21"/>
  <c r="Y26" i="21"/>
  <c r="X26" i="21"/>
  <c r="AH12" i="21"/>
  <c r="X12" i="21"/>
  <c r="Y12" i="21"/>
  <c r="AH8" i="21"/>
  <c r="Y8" i="21"/>
  <c r="X8" i="21"/>
  <c r="T74" i="15"/>
  <c r="T18" i="15"/>
  <c r="AA18" i="15" s="1"/>
  <c r="U29" i="17"/>
  <c r="AA29" i="17" s="1"/>
  <c r="U40" i="17"/>
  <c r="AA40" i="17" s="1"/>
  <c r="U9" i="17"/>
  <c r="AA9" i="17" s="1"/>
  <c r="U23" i="15"/>
  <c r="AA23" i="15" s="1"/>
  <c r="AH65" i="17"/>
  <c r="Y65" i="17"/>
  <c r="X65" i="17"/>
  <c r="AH63" i="17"/>
  <c r="Y63" i="17"/>
  <c r="X63" i="17"/>
  <c r="AH61" i="17"/>
  <c r="X61" i="17"/>
  <c r="Y61" i="17"/>
  <c r="AH59" i="17"/>
  <c r="X59" i="17"/>
  <c r="Y59" i="17"/>
  <c r="AH57" i="17"/>
  <c r="Y57" i="17"/>
  <c r="X57" i="17"/>
  <c r="AH55" i="17"/>
  <c r="Y55" i="17"/>
  <c r="X55" i="17"/>
  <c r="AH51" i="17"/>
  <c r="X51" i="17"/>
  <c r="Y51" i="17"/>
  <c r="AH47" i="17"/>
  <c r="Y47" i="17"/>
  <c r="X47" i="17"/>
  <c r="AH46" i="17"/>
  <c r="X46" i="17"/>
  <c r="Y46" i="17"/>
  <c r="AH39" i="17"/>
  <c r="Y39" i="17"/>
  <c r="X39" i="17"/>
  <c r="AH37" i="17"/>
  <c r="X37" i="17"/>
  <c r="Y37" i="17"/>
  <c r="AH33" i="17"/>
  <c r="Y33" i="17"/>
  <c r="X33" i="17"/>
  <c r="AH28" i="17"/>
  <c r="Y28" i="17"/>
  <c r="X28" i="17"/>
  <c r="AH26" i="17"/>
  <c r="X26" i="17"/>
  <c r="Y26" i="17"/>
  <c r="AH25" i="17"/>
  <c r="Y25" i="17"/>
  <c r="X25" i="17"/>
  <c r="AA19" i="17"/>
  <c r="AH14" i="17"/>
  <c r="Y14" i="17"/>
  <c r="X14" i="17"/>
  <c r="AH13" i="17"/>
  <c r="Y13" i="17"/>
  <c r="X13" i="17"/>
  <c r="AH11" i="17"/>
  <c r="X11" i="17"/>
  <c r="Y11" i="17"/>
  <c r="T10" i="17"/>
  <c r="AA10" i="17" s="1"/>
  <c r="AH4" i="17"/>
  <c r="X4" i="17"/>
  <c r="Y4" i="17"/>
  <c r="AA64" i="15"/>
  <c r="AA29" i="15"/>
  <c r="AH65" i="21"/>
  <c r="X65" i="21"/>
  <c r="Y65" i="21"/>
  <c r="AA63" i="21"/>
  <c r="AA58" i="21"/>
  <c r="AH48" i="21"/>
  <c r="Y48" i="21"/>
  <c r="X48" i="21"/>
  <c r="AH45" i="21"/>
  <c r="Y45" i="21"/>
  <c r="X45" i="21"/>
  <c r="AH41" i="21"/>
  <c r="X41" i="21"/>
  <c r="Y41" i="21"/>
  <c r="AH39" i="21"/>
  <c r="X39" i="21"/>
  <c r="Y39" i="21"/>
  <c r="AH37" i="21"/>
  <c r="Y37" i="21"/>
  <c r="X37" i="21"/>
  <c r="AH31" i="21"/>
  <c r="X31" i="21"/>
  <c r="Y31" i="21"/>
  <c r="AH27" i="21"/>
  <c r="Y27" i="21"/>
  <c r="X27" i="21"/>
  <c r="AH14" i="21"/>
  <c r="X14" i="21"/>
  <c r="Y14" i="21"/>
  <c r="AH10" i="21"/>
  <c r="Y10" i="21"/>
  <c r="X10" i="21"/>
  <c r="AH6" i="21"/>
  <c r="X6" i="21"/>
  <c r="Y6" i="21"/>
  <c r="U25" i="21"/>
  <c r="U7" i="21"/>
  <c r="T10" i="21"/>
  <c r="AH53" i="17"/>
  <c r="X53" i="17"/>
  <c r="Y53" i="17"/>
  <c r="AH49" i="21"/>
  <c r="X49" i="21"/>
  <c r="Y49" i="21"/>
  <c r="AH51" i="21"/>
  <c r="Y51" i="21"/>
  <c r="X51" i="21"/>
  <c r="AH53" i="21"/>
  <c r="Y53" i="21"/>
  <c r="X53" i="21"/>
  <c r="AH24" i="21"/>
  <c r="Y24" i="21"/>
  <c r="X24" i="21"/>
  <c r="U37" i="17"/>
  <c r="AA43" i="21"/>
  <c r="T81" i="15"/>
  <c r="AA81" i="15" s="1"/>
  <c r="U84" i="15"/>
  <c r="AA84" i="15" s="1"/>
  <c r="AA26" i="17"/>
  <c r="AB53" i="21"/>
  <c r="U24" i="15"/>
  <c r="AA52" i="17"/>
  <c r="AH45" i="17"/>
  <c r="X45" i="17"/>
  <c r="Y45" i="17"/>
  <c r="AH44" i="17"/>
  <c r="Y44" i="17"/>
  <c r="X44" i="17"/>
  <c r="AH42" i="17"/>
  <c r="Y42" i="17"/>
  <c r="X42" i="17"/>
  <c r="AH32" i="17"/>
  <c r="Y32" i="17"/>
  <c r="X32" i="17"/>
  <c r="AH31" i="17"/>
  <c r="Y31" i="17"/>
  <c r="X31" i="17"/>
  <c r="AH24" i="17"/>
  <c r="Y24" i="17"/>
  <c r="X24" i="17"/>
  <c r="AH21" i="17"/>
  <c r="Y21" i="17"/>
  <c r="X21" i="17"/>
  <c r="AH12" i="17"/>
  <c r="Y12" i="17"/>
  <c r="X12" i="17"/>
  <c r="AH10" i="17"/>
  <c r="X10" i="17"/>
  <c r="Y10" i="17"/>
  <c r="AH66" i="21"/>
  <c r="X66" i="21"/>
  <c r="Y66" i="21"/>
  <c r="AH63" i="21"/>
  <c r="X63" i="21"/>
  <c r="Y63" i="21"/>
  <c r="AH62" i="21"/>
  <c r="Y62" i="21"/>
  <c r="X62" i="21"/>
  <c r="AH59" i="21"/>
  <c r="Y59" i="21"/>
  <c r="X59" i="21"/>
  <c r="AH57" i="21"/>
  <c r="X57" i="21"/>
  <c r="Y57" i="21"/>
  <c r="AH55" i="21"/>
  <c r="X55" i="21"/>
  <c r="Y55" i="21"/>
  <c r="AA55" i="21"/>
  <c r="AH43" i="21"/>
  <c r="Y43" i="21"/>
  <c r="X43" i="21"/>
  <c r="AB41" i="21"/>
  <c r="AH30" i="21"/>
  <c r="X30" i="21"/>
  <c r="Y30" i="21"/>
  <c r="AH25" i="21"/>
  <c r="Y25" i="21"/>
  <c r="X25" i="21"/>
  <c r="AH22" i="21"/>
  <c r="X22" i="21"/>
  <c r="Y22" i="21"/>
  <c r="AH20" i="21"/>
  <c r="X20" i="21"/>
  <c r="Y20" i="21"/>
  <c r="AH18" i="21"/>
  <c r="Y18" i="21"/>
  <c r="X18" i="21"/>
  <c r="AH16" i="21"/>
  <c r="Y16" i="21"/>
  <c r="X16" i="21"/>
  <c r="AH13" i="21"/>
  <c r="X13" i="21"/>
  <c r="Y13" i="21"/>
  <c r="AH9" i="21"/>
  <c r="Y9" i="21"/>
  <c r="X9" i="21"/>
  <c r="AH5" i="21"/>
  <c r="X5" i="21"/>
  <c r="Y5" i="21"/>
  <c r="H28" i="17"/>
  <c r="AB28" i="17" s="1"/>
  <c r="H26" i="17"/>
  <c r="H30" i="17"/>
  <c r="AB30" i="17" s="1"/>
  <c r="H4" i="17"/>
  <c r="Q4" i="17" s="1"/>
  <c r="AB45" i="17"/>
  <c r="H20" i="17"/>
  <c r="AB61" i="17"/>
  <c r="O14" i="17"/>
  <c r="P14" i="17" s="1"/>
  <c r="O4" i="17"/>
  <c r="P4" i="17" s="1"/>
  <c r="O8" i="17"/>
  <c r="P8" i="17" s="1"/>
  <c r="O2" i="17"/>
  <c r="H32" i="17"/>
  <c r="H8" i="17"/>
  <c r="AB8" i="17" s="1"/>
  <c r="O18" i="17"/>
  <c r="P18" i="17" s="1"/>
  <c r="O12" i="17"/>
  <c r="O20" i="17"/>
  <c r="Q16" i="17" s="1"/>
  <c r="AB62" i="17"/>
  <c r="O10" i="17"/>
  <c r="B22" i="18"/>
  <c r="O6" i="17"/>
  <c r="P6" i="17" s="1"/>
  <c r="O32" i="17"/>
  <c r="H18" i="17"/>
  <c r="O24" i="17"/>
  <c r="P24" i="17" s="1"/>
  <c r="O16" i="17"/>
  <c r="P45" i="17"/>
  <c r="H10" i="17"/>
  <c r="H6" i="17"/>
  <c r="O30" i="17"/>
  <c r="P30" i="17" s="1"/>
  <c r="O22" i="17"/>
  <c r="O26" i="17"/>
  <c r="P26" i="17" s="1"/>
  <c r="H16" i="17"/>
  <c r="H14" i="17"/>
  <c r="AB38" i="17"/>
  <c r="H24" i="17"/>
  <c r="AB24" i="17" s="1"/>
  <c r="P65" i="17"/>
  <c r="AB39" i="17"/>
  <c r="H22" i="17"/>
  <c r="AB22" i="17" s="1"/>
  <c r="H12" i="17"/>
  <c r="B26" i="22"/>
  <c r="O20" i="21"/>
  <c r="P20" i="21" s="1"/>
  <c r="H32" i="21"/>
  <c r="O26" i="21"/>
  <c r="P26" i="21" s="1"/>
  <c r="H22" i="21"/>
  <c r="B14" i="22"/>
  <c r="AH44" i="22" s="1"/>
  <c r="H24" i="21"/>
  <c r="AB24" i="21" s="1"/>
  <c r="O10" i="21"/>
  <c r="Q10" i="21" s="1"/>
  <c r="H26" i="21"/>
  <c r="Q22" i="21" s="1"/>
  <c r="H16" i="21"/>
  <c r="O28" i="21"/>
  <c r="B22" i="22"/>
  <c r="B34" i="22"/>
  <c r="O24" i="21"/>
  <c r="P24" i="21" s="1"/>
  <c r="O22" i="21"/>
  <c r="O32" i="21"/>
  <c r="P32" i="21" s="1"/>
  <c r="O4" i="21"/>
  <c r="P4" i="21" s="1"/>
  <c r="H12" i="21"/>
  <c r="J39" i="16"/>
  <c r="BL34" i="16" s="1"/>
  <c r="Y39" i="16"/>
  <c r="AD39" i="16"/>
  <c r="B10" i="16"/>
  <c r="AR51" i="16" s="1"/>
  <c r="B6" i="16"/>
  <c r="AR50" i="16" s="1"/>
  <c r="P8" i="21"/>
  <c r="B34" i="18"/>
  <c r="AH3" i="18"/>
  <c r="AR57" i="16"/>
  <c r="AB50" i="17"/>
  <c r="AR56" i="16"/>
  <c r="AG4" i="16"/>
  <c r="O39" i="16"/>
  <c r="AX56" i="16"/>
  <c r="B14" i="16"/>
  <c r="AR52" i="16" s="1"/>
  <c r="AI39" i="16"/>
  <c r="U115" i="15"/>
  <c r="AA115" i="15" s="1"/>
  <c r="T112" i="15"/>
  <c r="AA66" i="15"/>
  <c r="AA77" i="15"/>
  <c r="AA79" i="15"/>
  <c r="Y113" i="15"/>
  <c r="X113" i="15"/>
  <c r="Y108" i="15"/>
  <c r="X108" i="15"/>
  <c r="X104" i="15"/>
  <c r="Y104" i="15"/>
  <c r="Y100" i="15"/>
  <c r="X100" i="15"/>
  <c r="Y83" i="15"/>
  <c r="X83" i="15"/>
  <c r="Y81" i="15"/>
  <c r="X81" i="15"/>
  <c r="X79" i="15"/>
  <c r="Y79" i="15"/>
  <c r="Y76" i="15"/>
  <c r="X76" i="15"/>
  <c r="X72" i="15"/>
  <c r="Y72" i="15"/>
  <c r="X51" i="15"/>
  <c r="Y51" i="15"/>
  <c r="Y48" i="15"/>
  <c r="X48" i="15"/>
  <c r="Y28" i="15"/>
  <c r="X28" i="15"/>
  <c r="X26" i="15"/>
  <c r="Y26" i="15"/>
  <c r="Y20" i="15"/>
  <c r="X20" i="15"/>
  <c r="X14" i="15"/>
  <c r="Y14" i="15"/>
  <c r="T69" i="15"/>
  <c r="U50" i="15"/>
  <c r="T34" i="15"/>
  <c r="T8" i="15"/>
  <c r="U27" i="15"/>
  <c r="U116" i="15"/>
  <c r="T100" i="15"/>
  <c r="AA100" i="15" s="1"/>
  <c r="U44" i="15"/>
  <c r="T86" i="15"/>
  <c r="U67" i="15"/>
  <c r="AA67" i="15" s="1"/>
  <c r="U114" i="15"/>
  <c r="U32" i="15"/>
  <c r="AA32" i="15" s="1"/>
  <c r="U28" i="15"/>
  <c r="T37" i="15"/>
  <c r="AA37" i="15" s="1"/>
  <c r="X111" i="15"/>
  <c r="Y111" i="15"/>
  <c r="Y109" i="15"/>
  <c r="X109" i="15"/>
  <c r="Y107" i="15"/>
  <c r="X107" i="15"/>
  <c r="Y105" i="15"/>
  <c r="X105" i="15"/>
  <c r="X103" i="15"/>
  <c r="Y103" i="15"/>
  <c r="Y101" i="15"/>
  <c r="X101" i="15"/>
  <c r="Y99" i="15"/>
  <c r="X99" i="15"/>
  <c r="Y98" i="15"/>
  <c r="X98" i="15"/>
  <c r="Y65" i="15"/>
  <c r="X65" i="15"/>
  <c r="T65" i="15"/>
  <c r="X63" i="15"/>
  <c r="Y63" i="15"/>
  <c r="Y57" i="15"/>
  <c r="X57" i="15"/>
  <c r="Y54" i="15"/>
  <c r="X54" i="15"/>
  <c r="X47" i="15"/>
  <c r="Y47" i="15"/>
  <c r="Y44" i="15"/>
  <c r="X44" i="15"/>
  <c r="X43" i="15"/>
  <c r="Y43" i="15"/>
  <c r="X40" i="15"/>
  <c r="Y40" i="15"/>
  <c r="Y39" i="15"/>
  <c r="X39" i="15"/>
  <c r="Y36" i="15"/>
  <c r="X36" i="15"/>
  <c r="X32" i="15"/>
  <c r="Y32" i="15"/>
  <c r="Y30" i="15"/>
  <c r="X30" i="15"/>
  <c r="Y25" i="15"/>
  <c r="X25" i="15"/>
  <c r="AA25" i="15"/>
  <c r="Y22" i="15"/>
  <c r="X22" i="15"/>
  <c r="X19" i="15"/>
  <c r="Y19" i="15"/>
  <c r="Y16" i="15"/>
  <c r="X16" i="15"/>
  <c r="Y13" i="15"/>
  <c r="X13" i="15"/>
  <c r="Y77" i="15"/>
  <c r="X77" i="15"/>
  <c r="Y110" i="15"/>
  <c r="X110" i="15"/>
  <c r="Y102" i="15"/>
  <c r="X102" i="15"/>
  <c r="Y86" i="15"/>
  <c r="X86" i="15"/>
  <c r="Y73" i="15"/>
  <c r="X73" i="15"/>
  <c r="Y69" i="15"/>
  <c r="X69" i="15"/>
  <c r="X68" i="15"/>
  <c r="Y68" i="15"/>
  <c r="X58" i="15"/>
  <c r="Y58" i="15"/>
  <c r="Y52" i="15"/>
  <c r="X52" i="15"/>
  <c r="T4" i="15"/>
  <c r="U41" i="15"/>
  <c r="T10" i="15"/>
  <c r="U59" i="15"/>
  <c r="T99" i="15"/>
  <c r="U6" i="15"/>
  <c r="AA6" i="15" s="1"/>
  <c r="T20" i="15"/>
  <c r="Y97" i="15"/>
  <c r="X97" i="15"/>
  <c r="X96" i="15"/>
  <c r="Y96" i="15"/>
  <c r="X95" i="15"/>
  <c r="Y95" i="15"/>
  <c r="X85" i="15"/>
  <c r="Y85" i="15"/>
  <c r="Y84" i="15"/>
  <c r="X84" i="15"/>
  <c r="Y82" i="15"/>
  <c r="X82" i="15"/>
  <c r="X80" i="15"/>
  <c r="Y80" i="15"/>
  <c r="Y75" i="15"/>
  <c r="X75" i="15"/>
  <c r="Y74" i="15"/>
  <c r="X74" i="15"/>
  <c r="X71" i="15"/>
  <c r="Y71" i="15"/>
  <c r="Y70" i="15"/>
  <c r="X70" i="15"/>
  <c r="Y67" i="15"/>
  <c r="X67" i="15"/>
  <c r="Y66" i="15"/>
  <c r="X66" i="15"/>
  <c r="X59" i="15"/>
  <c r="Y59" i="15"/>
  <c r="Y53" i="15"/>
  <c r="X53" i="15"/>
  <c r="X50" i="15"/>
  <c r="Y50" i="15"/>
  <c r="Y49" i="15"/>
  <c r="X49" i="15"/>
  <c r="AA49" i="15"/>
  <c r="X35" i="15"/>
  <c r="Y35" i="15"/>
  <c r="Y31" i="15"/>
  <c r="X31" i="15"/>
  <c r="Y29" i="15"/>
  <c r="X29" i="15"/>
  <c r="X27" i="15"/>
  <c r="Y27" i="15"/>
  <c r="Y21" i="15"/>
  <c r="X21" i="15"/>
  <c r="X15" i="15"/>
  <c r="Y15" i="15"/>
  <c r="AA15" i="15"/>
  <c r="Y115" i="15"/>
  <c r="X115" i="15"/>
  <c r="X112" i="15"/>
  <c r="Y112" i="15"/>
  <c r="Y106" i="15"/>
  <c r="X106" i="15"/>
  <c r="U63" i="15"/>
  <c r="AA85" i="15"/>
  <c r="U65" i="15"/>
  <c r="U80" i="15"/>
  <c r="BK28" i="16" s="1"/>
  <c r="T14" i="15"/>
  <c r="BK17" i="16" s="1"/>
  <c r="Y116" i="15"/>
  <c r="X116" i="15"/>
  <c r="Y114" i="15"/>
  <c r="X114" i="15"/>
  <c r="AA111" i="15"/>
  <c r="AA103" i="15"/>
  <c r="T98" i="15"/>
  <c r="AA98" i="15" s="1"/>
  <c r="X64" i="15"/>
  <c r="Y64" i="15"/>
  <c r="Y56" i="15"/>
  <c r="X56" i="15"/>
  <c r="X55" i="15"/>
  <c r="Y55" i="15"/>
  <c r="X46" i="15"/>
  <c r="Y46" i="15"/>
  <c r="Y45" i="15"/>
  <c r="X45" i="15"/>
  <c r="X42" i="15"/>
  <c r="Y42" i="15"/>
  <c r="X41" i="15"/>
  <c r="Y41" i="15"/>
  <c r="X38" i="15"/>
  <c r="Y38" i="15"/>
  <c r="Y37" i="15"/>
  <c r="X37" i="15"/>
  <c r="X34" i="15"/>
  <c r="Y34" i="15"/>
  <c r="Y33" i="15"/>
  <c r="X33" i="15"/>
  <c r="Y24" i="15"/>
  <c r="X24" i="15"/>
  <c r="X23" i="15"/>
  <c r="Y23" i="15"/>
  <c r="X18" i="15"/>
  <c r="Y18" i="15"/>
  <c r="Y17" i="15"/>
  <c r="X17" i="15"/>
  <c r="Y12" i="15"/>
  <c r="X12" i="15"/>
  <c r="Y78" i="15"/>
  <c r="X78" i="15"/>
  <c r="U113" i="15"/>
  <c r="T114" i="15"/>
  <c r="X9" i="15"/>
  <c r="Y9" i="15"/>
  <c r="T78" i="15"/>
  <c r="T95" i="15"/>
  <c r="U96" i="15"/>
  <c r="AA96" i="15" s="1"/>
  <c r="U57" i="15"/>
  <c r="T56" i="15"/>
  <c r="BK25" i="16" s="1"/>
  <c r="U52" i="15"/>
  <c r="AA52" i="15" s="1"/>
  <c r="T53" i="15"/>
  <c r="T12" i="15"/>
  <c r="D42" i="16" s="1"/>
  <c r="U13" i="15"/>
  <c r="U46" i="15"/>
  <c r="BK30" i="16" s="1"/>
  <c r="T47" i="15"/>
  <c r="U8" i="15"/>
  <c r="T9" i="15"/>
  <c r="AA9" i="15" s="1"/>
  <c r="C41" i="16"/>
  <c r="C43" i="16"/>
  <c r="F44" i="16"/>
  <c r="Y4" i="15"/>
  <c r="X4" i="15"/>
  <c r="H38" i="15"/>
  <c r="T101" i="15"/>
  <c r="U102" i="15"/>
  <c r="U74" i="15"/>
  <c r="T73" i="15"/>
  <c r="U40" i="15"/>
  <c r="AA40" i="15" s="1"/>
  <c r="T41" i="15"/>
  <c r="U16" i="15"/>
  <c r="T17" i="15"/>
  <c r="T76" i="15"/>
  <c r="AA76" i="15" s="1"/>
  <c r="U75" i="15"/>
  <c r="U45" i="15"/>
  <c r="AA45" i="15" s="1"/>
  <c r="T44" i="15"/>
  <c r="Y11" i="15"/>
  <c r="X11" i="15"/>
  <c r="AA11" i="15"/>
  <c r="Y6" i="15"/>
  <c r="X6" i="15"/>
  <c r="U108" i="15"/>
  <c r="AA108" i="15" s="1"/>
  <c r="BK34" i="16"/>
  <c r="Y8" i="15"/>
  <c r="X8" i="15"/>
  <c r="Y5" i="15"/>
  <c r="X5" i="15"/>
  <c r="X10" i="15"/>
  <c r="Y10" i="15"/>
  <c r="Y7" i="15"/>
  <c r="X7" i="15"/>
  <c r="H42" i="15"/>
  <c r="O40" i="15"/>
  <c r="H97" i="15"/>
  <c r="H83" i="15"/>
  <c r="AB83" i="15" s="1"/>
  <c r="H113" i="15"/>
  <c r="AB113" i="15" s="1"/>
  <c r="AB110" i="15"/>
  <c r="H91" i="15"/>
  <c r="H101" i="15"/>
  <c r="O14" i="15"/>
  <c r="O24" i="15"/>
  <c r="H30" i="15"/>
  <c r="AB30" i="15" s="1"/>
  <c r="H111" i="15"/>
  <c r="H93" i="15"/>
  <c r="O38" i="15"/>
  <c r="O48" i="15"/>
  <c r="H71" i="15"/>
  <c r="H8" i="15"/>
  <c r="H46" i="15"/>
  <c r="O4" i="15"/>
  <c r="T104" i="15"/>
  <c r="U104" i="15"/>
  <c r="U109" i="15"/>
  <c r="U101" i="15"/>
  <c r="BN8" i="16" s="1"/>
  <c r="U110" i="15"/>
  <c r="T105" i="15"/>
  <c r="T106" i="15"/>
  <c r="B26" i="18"/>
  <c r="AB4" i="18" s="1"/>
  <c r="B10" i="18"/>
  <c r="H4" i="18" s="1"/>
  <c r="B14" i="18"/>
  <c r="AN47" i="18"/>
  <c r="T31" i="18"/>
  <c r="B6" i="18"/>
  <c r="E31" i="18"/>
  <c r="O31" i="18"/>
  <c r="AA64" i="17"/>
  <c r="H105" i="15"/>
  <c r="H69" i="15"/>
  <c r="H87" i="15"/>
  <c r="H85" i="15"/>
  <c r="H107" i="15"/>
  <c r="AB107" i="15" s="1"/>
  <c r="O46" i="15"/>
  <c r="O30" i="15"/>
  <c r="AB35" i="15"/>
  <c r="O44" i="15"/>
  <c r="O28" i="15"/>
  <c r="H58" i="15"/>
  <c r="AB58" i="15" s="1"/>
  <c r="H36" i="15"/>
  <c r="Q36" i="15" s="1"/>
  <c r="AB22" i="15"/>
  <c r="O26" i="15"/>
  <c r="AB27" i="15" s="1"/>
  <c r="H28" i="15"/>
  <c r="O50" i="15"/>
  <c r="AB51" i="15" s="1"/>
  <c r="H16" i="15"/>
  <c r="AB16" i="15" s="1"/>
  <c r="H4" i="15"/>
  <c r="O2" i="15"/>
  <c r="H89" i="15"/>
  <c r="H103" i="15"/>
  <c r="AB103" i="15" s="1"/>
  <c r="H75" i="15"/>
  <c r="H99" i="15"/>
  <c r="H81" i="15"/>
  <c r="H63" i="15"/>
  <c r="H79" i="15"/>
  <c r="AB79" i="15" s="1"/>
  <c r="H40" i="15"/>
  <c r="AB40" i="15" s="1"/>
  <c r="H12" i="15"/>
  <c r="Q12" i="15" s="1"/>
  <c r="H24" i="15"/>
  <c r="H56" i="15"/>
  <c r="Q52" i="15" s="1"/>
  <c r="H44" i="15"/>
  <c r="H10" i="15"/>
  <c r="O10" i="15"/>
  <c r="AB11" i="15" s="1"/>
  <c r="O52" i="15"/>
  <c r="H32" i="15"/>
  <c r="AB32" i="15" s="1"/>
  <c r="O58" i="15"/>
  <c r="O16" i="15"/>
  <c r="O12" i="15"/>
  <c r="O6" i="15"/>
  <c r="AB7" i="15" s="1"/>
  <c r="O32" i="15"/>
  <c r="H77" i="15"/>
  <c r="H117" i="15"/>
  <c r="H95" i="15"/>
  <c r="H67" i="15"/>
  <c r="AB67" i="15" s="1"/>
  <c r="H109" i="15"/>
  <c r="AB109" i="15" s="1"/>
  <c r="H65" i="15"/>
  <c r="H115" i="15"/>
  <c r="AB115" i="15" s="1"/>
  <c r="H54" i="15"/>
  <c r="AB54" i="15" s="1"/>
  <c r="O8" i="15"/>
  <c r="O22" i="15"/>
  <c r="H14" i="15"/>
  <c r="O56" i="15"/>
  <c r="O20" i="15"/>
  <c r="H18" i="15"/>
  <c r="O54" i="15"/>
  <c r="H50" i="15"/>
  <c r="O36" i="15"/>
  <c r="O42" i="15"/>
  <c r="H6" i="15"/>
  <c r="AB6" i="15" s="1"/>
  <c r="O18" i="15"/>
  <c r="H52" i="15"/>
  <c r="H48" i="15"/>
  <c r="H26" i="15"/>
  <c r="AB26" i="15" s="1"/>
  <c r="T16" i="21"/>
  <c r="U17" i="21"/>
  <c r="T13" i="21"/>
  <c r="U12" i="21"/>
  <c r="U9" i="21"/>
  <c r="T8" i="21"/>
  <c r="T31" i="15"/>
  <c r="U30" i="15"/>
  <c r="U32" i="17"/>
  <c r="BF14" i="18" s="1"/>
  <c r="F42" i="16"/>
  <c r="U107" i="15"/>
  <c r="T20" i="17"/>
  <c r="T80" i="15"/>
  <c r="T75" i="15"/>
  <c r="U54" i="15"/>
  <c r="T55" i="15"/>
  <c r="T46" i="15"/>
  <c r="U47" i="15"/>
  <c r="U30" i="21"/>
  <c r="T31" i="21"/>
  <c r="U22" i="15"/>
  <c r="H73" i="15"/>
  <c r="T25" i="21"/>
  <c r="T21" i="21"/>
  <c r="T7" i="21"/>
  <c r="BF18" i="22" l="1"/>
  <c r="BF16" i="22"/>
  <c r="BB6" i="18"/>
  <c r="BF20" i="18"/>
  <c r="BB17" i="18"/>
  <c r="R4" i="16"/>
  <c r="AB4" i="16"/>
  <c r="AB26" i="17"/>
  <c r="Q22" i="17"/>
  <c r="AB29" i="17"/>
  <c r="Q28" i="17"/>
  <c r="P16" i="17"/>
  <c r="W4" i="18"/>
  <c r="AH46" i="18"/>
  <c r="P28" i="21"/>
  <c r="Q28" i="21"/>
  <c r="P18" i="21"/>
  <c r="Q16" i="21"/>
  <c r="BF24" i="18"/>
  <c r="AA66" i="17"/>
  <c r="BB28" i="18"/>
  <c r="AA48" i="17"/>
  <c r="P14" i="21"/>
  <c r="BK29" i="16"/>
  <c r="BK22" i="16"/>
  <c r="W4" i="16"/>
  <c r="AR54" i="16"/>
  <c r="Q43" i="21"/>
  <c r="Q61" i="21"/>
  <c r="P63" i="21"/>
  <c r="P61" i="17"/>
  <c r="P53" i="17"/>
  <c r="Q49" i="17"/>
  <c r="AA117" i="15"/>
  <c r="AA118" i="15"/>
  <c r="P117" i="15"/>
  <c r="AB118" i="15"/>
  <c r="AC117" i="15"/>
  <c r="AB117" i="15"/>
  <c r="AC118" i="15"/>
  <c r="BF15" i="22"/>
  <c r="BF12" i="22"/>
  <c r="BL8" i="16"/>
  <c r="BR23" i="16"/>
  <c r="BR20" i="16"/>
  <c r="BR19" i="16"/>
  <c r="BL19" i="16"/>
  <c r="BR15" i="16"/>
  <c r="BQ8" i="16"/>
  <c r="BR27" i="16"/>
  <c r="BQ28" i="16"/>
  <c r="BL24" i="16"/>
  <c r="BN28" i="16"/>
  <c r="BN12" i="16"/>
  <c r="BO27" i="16"/>
  <c r="BO19" i="16"/>
  <c r="BR7" i="16"/>
  <c r="BR11" i="16"/>
  <c r="BL23" i="16"/>
  <c r="BN35" i="16"/>
  <c r="BP12" i="16"/>
  <c r="BN24" i="16"/>
  <c r="BN31" i="16"/>
  <c r="BQ19" i="16"/>
  <c r="BR16" i="16"/>
  <c r="BQ11" i="16"/>
  <c r="BP32" i="16"/>
  <c r="BL16" i="16"/>
  <c r="BL31" i="16"/>
  <c r="BF22" i="18"/>
  <c r="BE16" i="18"/>
  <c r="BE28" i="18"/>
  <c r="BE20" i="18"/>
  <c r="BF8" i="18"/>
  <c r="BF6" i="18"/>
  <c r="BD8" i="18"/>
  <c r="BA12" i="18"/>
  <c r="BC12" i="18"/>
  <c r="BD23" i="18"/>
  <c r="BA24" i="18"/>
  <c r="BA16" i="18"/>
  <c r="BB24" i="22"/>
  <c r="BE15" i="22"/>
  <c r="BE14" i="22"/>
  <c r="BD12" i="22"/>
  <c r="BA24" i="22"/>
  <c r="BA19" i="22"/>
  <c r="BC12" i="22"/>
  <c r="BE16" i="22"/>
  <c r="BD28" i="22"/>
  <c r="BD8" i="22"/>
  <c r="BA16" i="22"/>
  <c r="BE12" i="22"/>
  <c r="BF19" i="22"/>
  <c r="BD16" i="22"/>
  <c r="BC28" i="22"/>
  <c r="BD7" i="22"/>
  <c r="BF23" i="22"/>
  <c r="BF20" i="22"/>
  <c r="BA27" i="22"/>
  <c r="BC23" i="22"/>
  <c r="BA12" i="22"/>
  <c r="BF7" i="22"/>
  <c r="BF5" i="22"/>
  <c r="BF22" i="22"/>
  <c r="BF10" i="22"/>
  <c r="BF6" i="22"/>
  <c r="BF14" i="22"/>
  <c r="BC27" i="22"/>
  <c r="BE28" i="22"/>
  <c r="BD24" i="22"/>
  <c r="BB28" i="22"/>
  <c r="BE20" i="22"/>
  <c r="BC24" i="22"/>
  <c r="BB8" i="22"/>
  <c r="BO28" i="16"/>
  <c r="BB27" i="22"/>
  <c r="AB55" i="21"/>
  <c r="AB59" i="21"/>
  <c r="AA61" i="17"/>
  <c r="BP11" i="16"/>
  <c r="BL28" i="16"/>
  <c r="AA52" i="21"/>
  <c r="AA49" i="21"/>
  <c r="AA59" i="17"/>
  <c r="AB58" i="17"/>
  <c r="AA58" i="17"/>
  <c r="AA55" i="17"/>
  <c r="AB55" i="17"/>
  <c r="AA49" i="17"/>
  <c r="AA50" i="17"/>
  <c r="AA44" i="17"/>
  <c r="BE7" i="18"/>
  <c r="AA45" i="17"/>
  <c r="AA46" i="17"/>
  <c r="AB69" i="15"/>
  <c r="AA46" i="21"/>
  <c r="AA47" i="21"/>
  <c r="AA42" i="17"/>
  <c r="AA41" i="17"/>
  <c r="BB24" i="18"/>
  <c r="BB19" i="18"/>
  <c r="BK19" i="16"/>
  <c r="BK11" i="16"/>
  <c r="BR24" i="16"/>
  <c r="BK31" i="16"/>
  <c r="BK27" i="16"/>
  <c r="BR12" i="16"/>
  <c r="BQ12" i="16"/>
  <c r="BQ20" i="16"/>
  <c r="BL32" i="16"/>
  <c r="BR28" i="16"/>
  <c r="BN32" i="16"/>
  <c r="BK13" i="16"/>
  <c r="BK15" i="16"/>
  <c r="AA41" i="21"/>
  <c r="AA38" i="21"/>
  <c r="AA42" i="21"/>
  <c r="AA40" i="21"/>
  <c r="BB8" i="18"/>
  <c r="BF12" i="18"/>
  <c r="BC6" i="18"/>
  <c r="BC24" i="18"/>
  <c r="BC8" i="18"/>
  <c r="BC20" i="18"/>
  <c r="BC28" i="18"/>
  <c r="BB15" i="18"/>
  <c r="BK33" i="16"/>
  <c r="BN22" i="16"/>
  <c r="AB90" i="15"/>
  <c r="AA90" i="15"/>
  <c r="AC90" i="15" s="1"/>
  <c r="AB92" i="15"/>
  <c r="AA92" i="15"/>
  <c r="AC92" i="15" s="1"/>
  <c r="AA88" i="15"/>
  <c r="AC88" i="15" s="1"/>
  <c r="AB88" i="15"/>
  <c r="AB91" i="15"/>
  <c r="AA91" i="15"/>
  <c r="AC91" i="15" s="1"/>
  <c r="AB93" i="15"/>
  <c r="AA93" i="15"/>
  <c r="AC93" i="15" s="1"/>
  <c r="BK26" i="16"/>
  <c r="AA87" i="15"/>
  <c r="AC87" i="15" s="1"/>
  <c r="AB87" i="15"/>
  <c r="AB89" i="15"/>
  <c r="AA89" i="15"/>
  <c r="AC89" i="15" s="1"/>
  <c r="AB94" i="15"/>
  <c r="AA94" i="15"/>
  <c r="AC94" i="15" s="1"/>
  <c r="P103" i="15"/>
  <c r="Q103" i="15"/>
  <c r="P77" i="15"/>
  <c r="Q71" i="15"/>
  <c r="Q87" i="15"/>
  <c r="P85" i="15"/>
  <c r="Q79" i="15"/>
  <c r="P115" i="15"/>
  <c r="Q111" i="15"/>
  <c r="AB20" i="15"/>
  <c r="P95" i="15"/>
  <c r="Q95" i="15"/>
  <c r="BF13" i="18"/>
  <c r="AB44" i="17"/>
  <c r="BB18" i="18"/>
  <c r="AA18" i="17"/>
  <c r="BB25" i="18"/>
  <c r="AB33" i="21"/>
  <c r="AB13" i="21"/>
  <c r="BD13" i="22"/>
  <c r="AB32" i="21"/>
  <c r="BF9" i="22"/>
  <c r="AB47" i="21"/>
  <c r="AA48" i="21"/>
  <c r="AB26" i="21"/>
  <c r="AB19" i="21"/>
  <c r="AB27" i="21"/>
  <c r="AB15" i="21"/>
  <c r="P10" i="21"/>
  <c r="AA50" i="21"/>
  <c r="AA45" i="21"/>
  <c r="AA60" i="21"/>
  <c r="BK18" i="16"/>
  <c r="BF18" i="18"/>
  <c r="BC22" i="22"/>
  <c r="BD22" i="22"/>
  <c r="BE6" i="22"/>
  <c r="BB6" i="22"/>
  <c r="BA26" i="22"/>
  <c r="BA10" i="22"/>
  <c r="AA32" i="21"/>
  <c r="BD26" i="22"/>
  <c r="BN30" i="16"/>
  <c r="AB18" i="21"/>
  <c r="AB6" i="21"/>
  <c r="AB23" i="17"/>
  <c r="AB10" i="17"/>
  <c r="Q10" i="17"/>
  <c r="P32" i="17"/>
  <c r="AB16" i="17"/>
  <c r="P16" i="21"/>
  <c r="BE14" i="18"/>
  <c r="BD14" i="22"/>
  <c r="BD9" i="22"/>
  <c r="BD10" i="22"/>
  <c r="BD5" i="22"/>
  <c r="BN5" i="16"/>
  <c r="BN26" i="16"/>
  <c r="AB97" i="15"/>
  <c r="AA24" i="15"/>
  <c r="AB24" i="15"/>
  <c r="AA53" i="15"/>
  <c r="BO33" i="16"/>
  <c r="AA10" i="15"/>
  <c r="AB52" i="15"/>
  <c r="AB5" i="15"/>
  <c r="Q4" i="15"/>
  <c r="AB95" i="15"/>
  <c r="AB34" i="15"/>
  <c r="AB42" i="15"/>
  <c r="AB38" i="15"/>
  <c r="AB47" i="17"/>
  <c r="AA15" i="21"/>
  <c r="BE9" i="22"/>
  <c r="AA18" i="21"/>
  <c r="BE18" i="22"/>
  <c r="BA22" i="22"/>
  <c r="AH42" i="22"/>
  <c r="BA17" i="22"/>
  <c r="AA43" i="17"/>
  <c r="BA21" i="22"/>
  <c r="BE26" i="22"/>
  <c r="AB50" i="15"/>
  <c r="AB65" i="17"/>
  <c r="BL21" i="16"/>
  <c r="AA50" i="15"/>
  <c r="AB57" i="21"/>
  <c r="P28" i="17"/>
  <c r="AB18" i="17"/>
  <c r="C35" i="22"/>
  <c r="D34" i="22"/>
  <c r="BA13" i="22"/>
  <c r="C33" i="22"/>
  <c r="BO34" i="16"/>
  <c r="BM17" i="16"/>
  <c r="F34" i="22"/>
  <c r="BA23" i="22"/>
  <c r="BA14" i="22"/>
  <c r="AB81" i="15"/>
  <c r="AB4" i="15"/>
  <c r="AB14" i="17"/>
  <c r="AB4" i="17"/>
  <c r="BE17" i="22"/>
  <c r="BE25" i="22"/>
  <c r="AB48" i="15"/>
  <c r="BP30" i="16"/>
  <c r="AA33" i="21"/>
  <c r="AA23" i="17"/>
  <c r="AA31" i="17"/>
  <c r="AA55" i="15"/>
  <c r="AB36" i="15"/>
  <c r="AB60" i="17"/>
  <c r="BO12" i="16"/>
  <c r="AA41" i="15"/>
  <c r="BP34" i="16"/>
  <c r="AB25" i="17"/>
  <c r="AB28" i="21"/>
  <c r="Z12" i="21"/>
  <c r="AB73" i="15"/>
  <c r="BO32" i="16"/>
  <c r="BK32" i="16"/>
  <c r="BB22" i="22"/>
  <c r="BE26" i="18"/>
  <c r="BE9" i="18"/>
  <c r="BE5" i="18"/>
  <c r="BE10" i="18"/>
  <c r="BN15" i="16"/>
  <c r="BN34" i="16"/>
  <c r="BN10" i="16"/>
  <c r="Z78" i="15"/>
  <c r="Z17" i="15"/>
  <c r="AB13" i="17"/>
  <c r="AA27" i="17"/>
  <c r="BB18" i="22"/>
  <c r="BB15" i="22"/>
  <c r="BC6" i="22"/>
  <c r="AB28" i="15"/>
  <c r="BC5" i="18"/>
  <c r="BB21" i="18"/>
  <c r="BE19" i="18"/>
  <c r="BB26" i="18"/>
  <c r="Z6" i="15"/>
  <c r="AC6" i="15" s="1"/>
  <c r="BQ9" i="16"/>
  <c r="BL29" i="16"/>
  <c r="BP24" i="16"/>
  <c r="AA28" i="15"/>
  <c r="AA86" i="15"/>
  <c r="AB52" i="21"/>
  <c r="Z18" i="21"/>
  <c r="Z20" i="21"/>
  <c r="Z57" i="21"/>
  <c r="Z66" i="21"/>
  <c r="AC66" i="21" s="1"/>
  <c r="BE6" i="18"/>
  <c r="AA44" i="21"/>
  <c r="Z14" i="17"/>
  <c r="AC14" i="17" s="1"/>
  <c r="Z25" i="17"/>
  <c r="AC25" i="17" s="1"/>
  <c r="Z57" i="17"/>
  <c r="Z65" i="17"/>
  <c r="AA14" i="21"/>
  <c r="AA26" i="21"/>
  <c r="Z19" i="17"/>
  <c r="AC19" i="17" s="1"/>
  <c r="Z41" i="17"/>
  <c r="AC41" i="17" s="1"/>
  <c r="BB14" i="22"/>
  <c r="BE25" i="18"/>
  <c r="BB26" i="22"/>
  <c r="BE15" i="18"/>
  <c r="BP16" i="16"/>
  <c r="BE11" i="18"/>
  <c r="BB14" i="18"/>
  <c r="BK9" i="16"/>
  <c r="AA21" i="15"/>
  <c r="Z95" i="15"/>
  <c r="AB41" i="17"/>
  <c r="Z10" i="17"/>
  <c r="AC10" i="17" s="1"/>
  <c r="BQ14" i="16"/>
  <c r="BA9" i="22"/>
  <c r="Z24" i="21"/>
  <c r="AC24" i="21" s="1"/>
  <c r="Z51" i="21"/>
  <c r="Z49" i="21"/>
  <c r="AC49" i="21" s="1"/>
  <c r="Z6" i="21"/>
  <c r="AC6" i="21" s="1"/>
  <c r="Z27" i="21"/>
  <c r="AC27" i="21" s="1"/>
  <c r="Z31" i="21"/>
  <c r="BB19" i="22"/>
  <c r="BE18" i="18"/>
  <c r="Z50" i="21"/>
  <c r="AB51" i="21"/>
  <c r="AA47" i="17"/>
  <c r="BA28" i="18"/>
  <c r="BA15" i="22"/>
  <c r="BF5" i="18"/>
  <c r="AA31" i="15"/>
  <c r="AB9" i="15"/>
  <c r="AB65" i="15"/>
  <c r="BN6" i="16"/>
  <c r="BL17" i="16"/>
  <c r="BO17" i="16"/>
  <c r="BN21" i="16"/>
  <c r="AA78" i="15"/>
  <c r="AA63" i="15"/>
  <c r="Z69" i="15"/>
  <c r="Z19" i="15"/>
  <c r="AC19" i="15" s="1"/>
  <c r="Z25" i="15"/>
  <c r="AC25" i="15" s="1"/>
  <c r="BL30" i="16"/>
  <c r="BN14" i="16"/>
  <c r="AB11" i="17"/>
  <c r="AB37" i="17"/>
  <c r="Z13" i="21"/>
  <c r="Z22" i="21"/>
  <c r="AC22" i="21" s="1"/>
  <c r="Z21" i="17"/>
  <c r="AC21" i="17" s="1"/>
  <c r="Z44" i="17"/>
  <c r="AC44" i="17" s="1"/>
  <c r="AA54" i="17"/>
  <c r="Z53" i="17"/>
  <c r="AC53" i="17" s="1"/>
  <c r="BB17" i="22"/>
  <c r="AA57" i="21"/>
  <c r="AB10" i="15"/>
  <c r="BO35" i="16"/>
  <c r="AB57" i="17"/>
  <c r="BO8" i="16"/>
  <c r="BO20" i="16"/>
  <c r="BO5" i="16"/>
  <c r="BQ33" i="16"/>
  <c r="BR13" i="16"/>
  <c r="BR30" i="16"/>
  <c r="BL33" i="16"/>
  <c r="AA57" i="15"/>
  <c r="BQ36" i="16"/>
  <c r="BP6" i="16"/>
  <c r="AA112" i="15"/>
  <c r="AB17" i="21"/>
  <c r="AB46" i="17"/>
  <c r="AB45" i="21"/>
  <c r="AA37" i="17"/>
  <c r="Z11" i="17"/>
  <c r="AC11" i="17" s="1"/>
  <c r="Z46" i="17"/>
  <c r="AC46" i="17" s="1"/>
  <c r="Z51" i="17"/>
  <c r="Z61" i="17"/>
  <c r="Z33" i="21"/>
  <c r="AB14" i="21"/>
  <c r="AA13" i="17"/>
  <c r="Z42" i="21"/>
  <c r="AC42" i="21" s="1"/>
  <c r="AA6" i="17"/>
  <c r="BN25" i="16"/>
  <c r="BF11" i="18"/>
  <c r="AA51" i="17"/>
  <c r="BF23" i="18"/>
  <c r="AH45" i="22"/>
  <c r="R4" i="22"/>
  <c r="AA80" i="15"/>
  <c r="BC22" i="18"/>
  <c r="AB43" i="15"/>
  <c r="AA17" i="15"/>
  <c r="BQ21" i="16"/>
  <c r="BR9" i="16"/>
  <c r="BR10" i="16"/>
  <c r="Z56" i="15"/>
  <c r="Z116" i="15"/>
  <c r="Z112" i="15"/>
  <c r="Z35" i="15"/>
  <c r="AC35" i="15" s="1"/>
  <c r="AB51" i="17"/>
  <c r="H4" i="22"/>
  <c r="Z45" i="17"/>
  <c r="AC45" i="17" s="1"/>
  <c r="Z26" i="17"/>
  <c r="AC26" i="17" s="1"/>
  <c r="Z59" i="17"/>
  <c r="AA59" i="21"/>
  <c r="Z18" i="17"/>
  <c r="AC18" i="17" s="1"/>
  <c r="BR18" i="16"/>
  <c r="BP10" i="16"/>
  <c r="AB44" i="21"/>
  <c r="AB49" i="17"/>
  <c r="BF17" i="22"/>
  <c r="BR6" i="16"/>
  <c r="BR25" i="16"/>
  <c r="BR31" i="16"/>
  <c r="BR22" i="16"/>
  <c r="AB20" i="21"/>
  <c r="D44" i="16"/>
  <c r="E44" i="16" s="1"/>
  <c r="BK35" i="16"/>
  <c r="BB23" i="18"/>
  <c r="BF10" i="18"/>
  <c r="AH45" i="18"/>
  <c r="BL22" i="16"/>
  <c r="BR32" i="16"/>
  <c r="BR5" i="16"/>
  <c r="BL26" i="16"/>
  <c r="BL14" i="16"/>
  <c r="AA20" i="21"/>
  <c r="AA63" i="17"/>
  <c r="BF19" i="18"/>
  <c r="AB30" i="21"/>
  <c r="Z23" i="17"/>
  <c r="Z50" i="17"/>
  <c r="BR14" i="16"/>
  <c r="AB14" i="15"/>
  <c r="AB99" i="15"/>
  <c r="BK16" i="16"/>
  <c r="AB71" i="15"/>
  <c r="BO10" i="16"/>
  <c r="BL6" i="16"/>
  <c r="Z23" i="15"/>
  <c r="AC23" i="15" s="1"/>
  <c r="Z41" i="15"/>
  <c r="Z15" i="15"/>
  <c r="AC15" i="15" s="1"/>
  <c r="Z27" i="15"/>
  <c r="Z49" i="15"/>
  <c r="AC49" i="15" s="1"/>
  <c r="Z53" i="15"/>
  <c r="Z66" i="15"/>
  <c r="AC66" i="15" s="1"/>
  <c r="Z70" i="15"/>
  <c r="AC70" i="15" s="1"/>
  <c r="Z74" i="15"/>
  <c r="Z14" i="21"/>
  <c r="Z39" i="21"/>
  <c r="AC39" i="21" s="1"/>
  <c r="Z4" i="17"/>
  <c r="AC4" i="17" s="1"/>
  <c r="Z28" i="21"/>
  <c r="AC28" i="21" s="1"/>
  <c r="Z56" i="21"/>
  <c r="Z58" i="21"/>
  <c r="AC58" i="21" s="1"/>
  <c r="Z64" i="21"/>
  <c r="BL35" i="16"/>
  <c r="Z22" i="17"/>
  <c r="AC22" i="17" s="1"/>
  <c r="Z27" i="17"/>
  <c r="Z48" i="17"/>
  <c r="AC48" i="17" s="1"/>
  <c r="Z58" i="17"/>
  <c r="AC58" i="17" s="1"/>
  <c r="Z60" i="17"/>
  <c r="Z66" i="17"/>
  <c r="AC66" i="17" s="1"/>
  <c r="Z9" i="17"/>
  <c r="AC9" i="17" s="1"/>
  <c r="Z30" i="17"/>
  <c r="AC30" i="17" s="1"/>
  <c r="AB56" i="15"/>
  <c r="AB105" i="15"/>
  <c r="AB8" i="15"/>
  <c r="Z85" i="15"/>
  <c r="AC85" i="15" s="1"/>
  <c r="Z96" i="15"/>
  <c r="AC96" i="15" s="1"/>
  <c r="AB6" i="17"/>
  <c r="AB56" i="21"/>
  <c r="Z7" i="21"/>
  <c r="Z5" i="17"/>
  <c r="AC5" i="17" s="1"/>
  <c r="Z38" i="17"/>
  <c r="AC38" i="17" s="1"/>
  <c r="Z52" i="17"/>
  <c r="AC52" i="17" s="1"/>
  <c r="Z62" i="17"/>
  <c r="AC62" i="17" s="1"/>
  <c r="BR17" i="16"/>
  <c r="Z54" i="21"/>
  <c r="AC54" i="21" s="1"/>
  <c r="Z46" i="21"/>
  <c r="Z43" i="17"/>
  <c r="BB20" i="18"/>
  <c r="AA8" i="21"/>
  <c r="AB8" i="21"/>
  <c r="BA25" i="18"/>
  <c r="BR21" i="16"/>
  <c r="AA10" i="21"/>
  <c r="BB21" i="22"/>
  <c r="AA64" i="21"/>
  <c r="BB5" i="22"/>
  <c r="AA4" i="21"/>
  <c r="AA12" i="21"/>
  <c r="AA17" i="21"/>
  <c r="BC17" i="22"/>
  <c r="AA7" i="21"/>
  <c r="BE19" i="22"/>
  <c r="AA62" i="21"/>
  <c r="BP22" i="16"/>
  <c r="AA16" i="21"/>
  <c r="AB12" i="15"/>
  <c r="BB7" i="18"/>
  <c r="AA65" i="17"/>
  <c r="BC10" i="18"/>
  <c r="BF17" i="18"/>
  <c r="BK12" i="16"/>
  <c r="BL25" i="16"/>
  <c r="BR26" i="16"/>
  <c r="Z34" i="15"/>
  <c r="Z38" i="15"/>
  <c r="AC38" i="15" s="1"/>
  <c r="Z42" i="15"/>
  <c r="AC42" i="15" s="1"/>
  <c r="Z86" i="15"/>
  <c r="Z77" i="15"/>
  <c r="AC77" i="15" s="1"/>
  <c r="Z39" i="15"/>
  <c r="AC39" i="15" s="1"/>
  <c r="Z57" i="15"/>
  <c r="Z103" i="15"/>
  <c r="AC103" i="15" s="1"/>
  <c r="Z111" i="15"/>
  <c r="AC111" i="15" s="1"/>
  <c r="AA36" i="15"/>
  <c r="Z20" i="15"/>
  <c r="Z28" i="15"/>
  <c r="Z76" i="15"/>
  <c r="AC76" i="15" s="1"/>
  <c r="Z81" i="15"/>
  <c r="AC81" i="15" s="1"/>
  <c r="Z100" i="15"/>
  <c r="AC100" i="15" s="1"/>
  <c r="Z108" i="15"/>
  <c r="AC108" i="15" s="1"/>
  <c r="AB10" i="21"/>
  <c r="AB63" i="17"/>
  <c r="AB64" i="17"/>
  <c r="AB7" i="21"/>
  <c r="Z5" i="21"/>
  <c r="AC5" i="21" s="1"/>
  <c r="Z16" i="21"/>
  <c r="Z25" i="21"/>
  <c r="Z30" i="21"/>
  <c r="Z43" i="21"/>
  <c r="AC43" i="21" s="1"/>
  <c r="Z55" i="21"/>
  <c r="AC55" i="21" s="1"/>
  <c r="Z62" i="21"/>
  <c r="Z63" i="21"/>
  <c r="AC63" i="21" s="1"/>
  <c r="Z12" i="17"/>
  <c r="AC12" i="17" s="1"/>
  <c r="Z32" i="17"/>
  <c r="Z42" i="17"/>
  <c r="AC42" i="17" s="1"/>
  <c r="Z53" i="21"/>
  <c r="AC53" i="21" s="1"/>
  <c r="Z41" i="21"/>
  <c r="AC41" i="21" s="1"/>
  <c r="Z65" i="21"/>
  <c r="AC65" i="21" s="1"/>
  <c r="Z13" i="17"/>
  <c r="Z33" i="17"/>
  <c r="AC33" i="17" s="1"/>
  <c r="Z37" i="17"/>
  <c r="Z47" i="17"/>
  <c r="Z55" i="17"/>
  <c r="Z63" i="17"/>
  <c r="Z26" i="21"/>
  <c r="Z40" i="21"/>
  <c r="Z11" i="21"/>
  <c r="AC11" i="21" s="1"/>
  <c r="Z15" i="21"/>
  <c r="Z21" i="21"/>
  <c r="Z23" i="21"/>
  <c r="AC23" i="21" s="1"/>
  <c r="Z44" i="21"/>
  <c r="Z61" i="21"/>
  <c r="Z6" i="17"/>
  <c r="Z8" i="17"/>
  <c r="AC8" i="17" s="1"/>
  <c r="AA32" i="17"/>
  <c r="Z40" i="17"/>
  <c r="AC40" i="17" s="1"/>
  <c r="Z56" i="17"/>
  <c r="Z64" i="17"/>
  <c r="AC64" i="17" s="1"/>
  <c r="D36" i="22"/>
  <c r="AA51" i="21"/>
  <c r="AA37" i="21"/>
  <c r="Z29" i="21"/>
  <c r="AC29" i="21" s="1"/>
  <c r="Z47" i="21"/>
  <c r="AC47" i="21" s="1"/>
  <c r="BD21" i="22"/>
  <c r="AA31" i="21"/>
  <c r="AA21" i="21"/>
  <c r="AB21" i="21"/>
  <c r="BF9" i="18"/>
  <c r="AA20" i="17"/>
  <c r="AB44" i="15"/>
  <c r="AA60" i="17"/>
  <c r="BA10" i="18"/>
  <c r="BQ34" i="16"/>
  <c r="BK24" i="16"/>
  <c r="Z12" i="15"/>
  <c r="Z45" i="15"/>
  <c r="AC45" i="15" s="1"/>
  <c r="Z114" i="15"/>
  <c r="Z67" i="15"/>
  <c r="AC67" i="15" s="1"/>
  <c r="Z75" i="15"/>
  <c r="AA82" i="15"/>
  <c r="Z52" i="15"/>
  <c r="AC52" i="15" s="1"/>
  <c r="Z73" i="15"/>
  <c r="Z30" i="15"/>
  <c r="AB62" i="21"/>
  <c r="AB31" i="21"/>
  <c r="AB37" i="21"/>
  <c r="AB59" i="17"/>
  <c r="Z59" i="21"/>
  <c r="Z31" i="17"/>
  <c r="Z10" i="21"/>
  <c r="Z37" i="21"/>
  <c r="Z48" i="21"/>
  <c r="Z28" i="17"/>
  <c r="AC28" i="17" s="1"/>
  <c r="Z17" i="17"/>
  <c r="AC17" i="17" s="1"/>
  <c r="BC21" i="22"/>
  <c r="BC26" i="22"/>
  <c r="BC18" i="22"/>
  <c r="BC10" i="22"/>
  <c r="Z19" i="21"/>
  <c r="AC19" i="21" s="1"/>
  <c r="Z32" i="21"/>
  <c r="Z60" i="21"/>
  <c r="Z16" i="17"/>
  <c r="Z29" i="17"/>
  <c r="AC29" i="17" s="1"/>
  <c r="AA56" i="21"/>
  <c r="AA16" i="17"/>
  <c r="Z54" i="17"/>
  <c r="Z20" i="17"/>
  <c r="AA9" i="21"/>
  <c r="AA25" i="21"/>
  <c r="BC5" i="22"/>
  <c r="AA13" i="21"/>
  <c r="AB75" i="15"/>
  <c r="BB27" i="18"/>
  <c r="AA57" i="17"/>
  <c r="AB46" i="15"/>
  <c r="BN36" i="16"/>
  <c r="Z36" i="15"/>
  <c r="Z44" i="15"/>
  <c r="Z54" i="15"/>
  <c r="Z48" i="15"/>
  <c r="AC48" i="15" s="1"/>
  <c r="Z83" i="15"/>
  <c r="AC83" i="15" s="1"/>
  <c r="Z113" i="15"/>
  <c r="BO14" i="16"/>
  <c r="BM21" i="16"/>
  <c r="AB4" i="21"/>
  <c r="AB20" i="17"/>
  <c r="AB116" i="15"/>
  <c r="Z9" i="21"/>
  <c r="Z24" i="17"/>
  <c r="AC24" i="17" s="1"/>
  <c r="Z45" i="21"/>
  <c r="Z39" i="17"/>
  <c r="AC39" i="17" s="1"/>
  <c r="Z8" i="21"/>
  <c r="Z7" i="17"/>
  <c r="AC7" i="17" s="1"/>
  <c r="AA56" i="17"/>
  <c r="Z4" i="21"/>
  <c r="Z17" i="21"/>
  <c r="Z15" i="17"/>
  <c r="AC15" i="17" s="1"/>
  <c r="Z49" i="17"/>
  <c r="AC49" i="17" s="1"/>
  <c r="Z52" i="21"/>
  <c r="AC52" i="21" s="1"/>
  <c r="AA30" i="21"/>
  <c r="Z38" i="21"/>
  <c r="AA61" i="21"/>
  <c r="AB29" i="21"/>
  <c r="AB54" i="17"/>
  <c r="AB9" i="17"/>
  <c r="AB15" i="17"/>
  <c r="P12" i="17"/>
  <c r="AB31" i="17"/>
  <c r="AB27" i="17"/>
  <c r="P63" i="17"/>
  <c r="AB48" i="17"/>
  <c r="AB40" i="17"/>
  <c r="AB17" i="17"/>
  <c r="AB16" i="21"/>
  <c r="AB66" i="17"/>
  <c r="AB43" i="17"/>
  <c r="AB19" i="17"/>
  <c r="P10" i="17"/>
  <c r="AB25" i="21"/>
  <c r="AB53" i="17"/>
  <c r="P20" i="17"/>
  <c r="AB5" i="21"/>
  <c r="AB50" i="21"/>
  <c r="AB12" i="17"/>
  <c r="AB11" i="21"/>
  <c r="AB40" i="21"/>
  <c r="AB5" i="17"/>
  <c r="P51" i="17"/>
  <c r="AB32" i="17"/>
  <c r="P43" i="17"/>
  <c r="AB12" i="21"/>
  <c r="AB7" i="17"/>
  <c r="AB21" i="17"/>
  <c r="AB52" i="17"/>
  <c r="P22" i="17"/>
  <c r="AB33" i="17"/>
  <c r="AB23" i="21"/>
  <c r="H4" i="16"/>
  <c r="AB56" i="17"/>
  <c r="AB42" i="17"/>
  <c r="P37" i="17"/>
  <c r="AB38" i="21"/>
  <c r="P22" i="21"/>
  <c r="AB58" i="21"/>
  <c r="AB64" i="21"/>
  <c r="AB22" i="21"/>
  <c r="M4" i="22"/>
  <c r="AB4" i="22"/>
  <c r="AH47" i="22"/>
  <c r="AH46" i="22"/>
  <c r="W4" i="22"/>
  <c r="BP13" i="16"/>
  <c r="BP17" i="16"/>
  <c r="C4" i="16"/>
  <c r="BP21" i="16"/>
  <c r="BO30" i="16"/>
  <c r="BO18" i="16"/>
  <c r="BP33" i="16"/>
  <c r="BP29" i="16"/>
  <c r="BO26" i="16"/>
  <c r="BP18" i="16"/>
  <c r="BO15" i="16"/>
  <c r="BP15" i="16"/>
  <c r="BP5" i="16"/>
  <c r="BP20" i="16"/>
  <c r="BP36" i="16"/>
  <c r="BP7" i="16"/>
  <c r="BM36" i="16"/>
  <c r="BP14" i="16"/>
  <c r="BO9" i="16"/>
  <c r="BO6" i="16"/>
  <c r="BP9" i="16"/>
  <c r="AB68" i="15"/>
  <c r="P46" i="15"/>
  <c r="AB47" i="15"/>
  <c r="P24" i="15"/>
  <c r="AB25" i="15"/>
  <c r="P52" i="15"/>
  <c r="AB53" i="15"/>
  <c r="P44" i="15"/>
  <c r="AB45" i="15"/>
  <c r="AB85" i="15"/>
  <c r="P38" i="15"/>
  <c r="AB39" i="15"/>
  <c r="P54" i="15"/>
  <c r="AB55" i="15"/>
  <c r="AB96" i="15"/>
  <c r="AB112" i="15"/>
  <c r="AB111" i="15"/>
  <c r="P18" i="15"/>
  <c r="AB19" i="15"/>
  <c r="P56" i="15"/>
  <c r="AB57" i="15"/>
  <c r="P32" i="15"/>
  <c r="AB33" i="15"/>
  <c r="P28" i="15"/>
  <c r="AB29" i="15"/>
  <c r="AB78" i="15"/>
  <c r="AB76" i="15"/>
  <c r="AB82" i="15"/>
  <c r="AB108" i="15"/>
  <c r="P12" i="15"/>
  <c r="AB13" i="15"/>
  <c r="AB80" i="15"/>
  <c r="AB70" i="15"/>
  <c r="P14" i="15"/>
  <c r="AB15" i="15"/>
  <c r="AB74" i="15"/>
  <c r="AB18" i="15"/>
  <c r="P22" i="15"/>
  <c r="AB23" i="15"/>
  <c r="AB104" i="15"/>
  <c r="AB106" i="15"/>
  <c r="P16" i="15"/>
  <c r="AB17" i="15"/>
  <c r="AB102" i="15"/>
  <c r="AB84" i="15"/>
  <c r="AB101" i="15"/>
  <c r="AB100" i="15"/>
  <c r="P36" i="15"/>
  <c r="AB37" i="15"/>
  <c r="P20" i="15"/>
  <c r="AB21" i="15"/>
  <c r="AB77" i="15"/>
  <c r="P58" i="15"/>
  <c r="AB59" i="15"/>
  <c r="AB63" i="15"/>
  <c r="P63" i="15"/>
  <c r="AB64" i="15"/>
  <c r="AB66" i="15"/>
  <c r="P30" i="15"/>
  <c r="AB31" i="15"/>
  <c r="AB72" i="15"/>
  <c r="AB98" i="15"/>
  <c r="AH47" i="18"/>
  <c r="P48" i="15"/>
  <c r="AB49" i="15"/>
  <c r="AB86" i="15"/>
  <c r="P40" i="15"/>
  <c r="AB41" i="15"/>
  <c r="BM7" i="16"/>
  <c r="BM12" i="16"/>
  <c r="BM5" i="16"/>
  <c r="BM6" i="16"/>
  <c r="BM22" i="16"/>
  <c r="BM27" i="16"/>
  <c r="BQ25" i="16"/>
  <c r="BM29" i="16"/>
  <c r="BQ10" i="16"/>
  <c r="BM34" i="16"/>
  <c r="BQ26" i="16"/>
  <c r="BQ22" i="16"/>
  <c r="BQ35" i="16"/>
  <c r="BM20" i="16"/>
  <c r="BM19" i="16"/>
  <c r="M4" i="16"/>
  <c r="BM30" i="16"/>
  <c r="BM24" i="16"/>
  <c r="BQ5" i="16"/>
  <c r="BM26" i="16"/>
  <c r="BM11" i="16"/>
  <c r="BM33" i="16"/>
  <c r="BM25" i="16"/>
  <c r="BQ17" i="16"/>
  <c r="BM9" i="16"/>
  <c r="BQ6" i="16"/>
  <c r="AA114" i="15"/>
  <c r="AB114" i="15"/>
  <c r="AA73" i="15"/>
  <c r="AA56" i="15"/>
  <c r="AC56" i="15" s="1"/>
  <c r="AA75" i="15"/>
  <c r="AA101" i="15"/>
  <c r="BK14" i="16"/>
  <c r="AA12" i="15"/>
  <c r="BL18" i="16"/>
  <c r="AA95" i="15"/>
  <c r="AC95" i="15" s="1"/>
  <c r="Z18" i="15"/>
  <c r="AC18" i="15" s="1"/>
  <c r="Z24" i="15"/>
  <c r="Z33" i="15"/>
  <c r="AC33" i="15" s="1"/>
  <c r="Z37" i="15"/>
  <c r="AC37" i="15" s="1"/>
  <c r="Z46" i="15"/>
  <c r="AA109" i="15"/>
  <c r="AA59" i="15"/>
  <c r="Z31" i="15"/>
  <c r="Z50" i="15"/>
  <c r="Z59" i="15"/>
  <c r="Z71" i="15"/>
  <c r="AC71" i="15" s="1"/>
  <c r="Z82" i="15"/>
  <c r="AA102" i="15"/>
  <c r="Z58" i="15"/>
  <c r="AC58" i="15" s="1"/>
  <c r="Z102" i="15"/>
  <c r="Z13" i="15"/>
  <c r="Z32" i="15"/>
  <c r="AC32" i="15" s="1"/>
  <c r="Z43" i="15"/>
  <c r="AC43" i="15" s="1"/>
  <c r="Z47" i="15"/>
  <c r="Z65" i="15"/>
  <c r="Z99" i="15"/>
  <c r="Z107" i="15"/>
  <c r="AA69" i="15"/>
  <c r="AA105" i="15"/>
  <c r="BK21" i="16"/>
  <c r="BO29" i="16"/>
  <c r="BM10" i="16"/>
  <c r="AA47" i="15"/>
  <c r="AA107" i="15"/>
  <c r="AA14" i="15"/>
  <c r="AA13" i="15"/>
  <c r="AA74" i="15"/>
  <c r="AA16" i="15"/>
  <c r="AA20" i="15"/>
  <c r="AA34" i="15"/>
  <c r="AA30" i="15"/>
  <c r="AA27" i="15"/>
  <c r="BM18" i="16"/>
  <c r="AA65" i="15"/>
  <c r="AA54" i="15"/>
  <c r="E42" i="16"/>
  <c r="AA46" i="15"/>
  <c r="Z10" i="15"/>
  <c r="AA106" i="15"/>
  <c r="AA104" i="15"/>
  <c r="Z7" i="15"/>
  <c r="AC7" i="15" s="1"/>
  <c r="Z8" i="15"/>
  <c r="AA44" i="15"/>
  <c r="Z55" i="15"/>
  <c r="Z64" i="15"/>
  <c r="AC64" i="15" s="1"/>
  <c r="AA22" i="15"/>
  <c r="Z106" i="15"/>
  <c r="Z115" i="15"/>
  <c r="AC115" i="15" s="1"/>
  <c r="Z21" i="15"/>
  <c r="Z29" i="15"/>
  <c r="AC29" i="15" s="1"/>
  <c r="Z80" i="15"/>
  <c r="Z84" i="15"/>
  <c r="AC84" i="15" s="1"/>
  <c r="Z97" i="15"/>
  <c r="AC97" i="15" s="1"/>
  <c r="AA110" i="15"/>
  <c r="AA99" i="15"/>
  <c r="AA4" i="15"/>
  <c r="Z68" i="15"/>
  <c r="AC68" i="15" s="1"/>
  <c r="Z110" i="15"/>
  <c r="Z16" i="15"/>
  <c r="Z22" i="15"/>
  <c r="Z40" i="15"/>
  <c r="AC40" i="15" s="1"/>
  <c r="Z63" i="15"/>
  <c r="Z98" i="15"/>
  <c r="AC98" i="15" s="1"/>
  <c r="Z101" i="15"/>
  <c r="Z105" i="15"/>
  <c r="Z109" i="15"/>
  <c r="AA116" i="15"/>
  <c r="Z14" i="15"/>
  <c r="Z26" i="15"/>
  <c r="AC26" i="15" s="1"/>
  <c r="Z51" i="15"/>
  <c r="AC51" i="15" s="1"/>
  <c r="Z72" i="15"/>
  <c r="AC72" i="15" s="1"/>
  <c r="Z79" i="15"/>
  <c r="AC79" i="15" s="1"/>
  <c r="Z104" i="15"/>
  <c r="AC104" i="15" s="1"/>
  <c r="AA113" i="15"/>
  <c r="BO25" i="16"/>
  <c r="Z5" i="15"/>
  <c r="AC5" i="15" s="1"/>
  <c r="AA8" i="15"/>
  <c r="Z11" i="15"/>
  <c r="AC11" i="15" s="1"/>
  <c r="Z4" i="15"/>
  <c r="Z9" i="15"/>
  <c r="AC9" i="15" s="1"/>
  <c r="P4" i="15"/>
  <c r="P8" i="15"/>
  <c r="P6" i="15"/>
  <c r="BC26" i="18"/>
  <c r="AH43" i="18"/>
  <c r="AH42" i="18"/>
  <c r="C4" i="18"/>
  <c r="BD22" i="18"/>
  <c r="BD10" i="18"/>
  <c r="BD6" i="18"/>
  <c r="BD12" i="18"/>
  <c r="BD26" i="18"/>
  <c r="BD16" i="18"/>
  <c r="BC21" i="18"/>
  <c r="BA18" i="18"/>
  <c r="BC18" i="18"/>
  <c r="M4" i="18"/>
  <c r="AH44" i="18"/>
  <c r="BD27" i="18"/>
  <c r="F34" i="18"/>
  <c r="C33" i="18"/>
  <c r="D34" i="18"/>
  <c r="C35" i="18"/>
  <c r="F36" i="18"/>
  <c r="BA22" i="18"/>
  <c r="BA26" i="18"/>
  <c r="D36" i="18"/>
  <c r="BD14" i="18"/>
  <c r="BA14" i="18"/>
  <c r="P26" i="15"/>
  <c r="P10" i="15"/>
  <c r="P50" i="15"/>
  <c r="P42" i="15"/>
  <c r="F36" i="22"/>
  <c r="BB20" i="22"/>
  <c r="BF15" i="18"/>
  <c r="BK36" i="16"/>
  <c r="BB22" i="18"/>
  <c r="BC7" i="22" l="1"/>
  <c r="BE11" i="22"/>
  <c r="BF11" i="22"/>
  <c r="BL36" i="16"/>
  <c r="BO31" i="16"/>
  <c r="BM8" i="16"/>
  <c r="BN16" i="16"/>
  <c r="BR8" i="16"/>
  <c r="BO36" i="16"/>
  <c r="BO7" i="16"/>
  <c r="BN23" i="16"/>
  <c r="BM32" i="16"/>
  <c r="BE32" i="16" s="1"/>
  <c r="BM28" i="16"/>
  <c r="BE28" i="16" s="1"/>
  <c r="BQ23" i="16"/>
  <c r="BL20" i="16"/>
  <c r="BQ16" i="16"/>
  <c r="BP8" i="16"/>
  <c r="BP23" i="16"/>
  <c r="BA11" i="18"/>
  <c r="BE27" i="18"/>
  <c r="BD28" i="18"/>
  <c r="AU28" i="18" s="1"/>
  <c r="BA20" i="18"/>
  <c r="BD24" i="18"/>
  <c r="BD11" i="22"/>
  <c r="BE27" i="22"/>
  <c r="BA11" i="22"/>
  <c r="BB16" i="22"/>
  <c r="AU16" i="22" s="1"/>
  <c r="BD23" i="22"/>
  <c r="BE8" i="22"/>
  <c r="BD27" i="22"/>
  <c r="AC60" i="21"/>
  <c r="AC61" i="17"/>
  <c r="BL27" i="16"/>
  <c r="AC59" i="17"/>
  <c r="AC55" i="17"/>
  <c r="AC50" i="17"/>
  <c r="BP31" i="16"/>
  <c r="AC46" i="21"/>
  <c r="BC7" i="18"/>
  <c r="BA27" i="18"/>
  <c r="BE12" i="18"/>
  <c r="AU12" i="18" s="1"/>
  <c r="BF7" i="18"/>
  <c r="BC19" i="18"/>
  <c r="BC11" i="18"/>
  <c r="BN27" i="16"/>
  <c r="BQ27" i="16"/>
  <c r="AC80" i="15"/>
  <c r="BP19" i="16"/>
  <c r="BD20" i="16" s="1"/>
  <c r="BO11" i="16"/>
  <c r="BN11" i="16"/>
  <c r="AC24" i="15"/>
  <c r="AC53" i="15"/>
  <c r="BL15" i="16"/>
  <c r="AC38" i="21"/>
  <c r="BF8" i="22"/>
  <c r="BA28" i="22"/>
  <c r="AU28" i="22" s="1"/>
  <c r="BC20" i="22"/>
  <c r="AC40" i="21"/>
  <c r="BC27" i="18"/>
  <c r="AC109" i="15"/>
  <c r="AC78" i="15"/>
  <c r="AC47" i="17"/>
  <c r="AC31" i="17"/>
  <c r="AC45" i="21"/>
  <c r="AC48" i="21"/>
  <c r="AC15" i="21"/>
  <c r="AC32" i="21"/>
  <c r="AC50" i="21"/>
  <c r="AC18" i="21"/>
  <c r="AC10" i="15"/>
  <c r="E34" i="22"/>
  <c r="BD25" i="22"/>
  <c r="AC63" i="15"/>
  <c r="AC65" i="17"/>
  <c r="AC51" i="21"/>
  <c r="BE7" i="22"/>
  <c r="AC17" i="15"/>
  <c r="AC7" i="21"/>
  <c r="AC57" i="15"/>
  <c r="AC23" i="17"/>
  <c r="BE13" i="18"/>
  <c r="AC27" i="17"/>
  <c r="BC19" i="22"/>
  <c r="AT20" i="22" s="1"/>
  <c r="BE5" i="22"/>
  <c r="AC69" i="15"/>
  <c r="AC44" i="21"/>
  <c r="BB25" i="22"/>
  <c r="AC55" i="15"/>
  <c r="AC13" i="21"/>
  <c r="AC54" i="17"/>
  <c r="AC37" i="17"/>
  <c r="AC43" i="17"/>
  <c r="AC14" i="21"/>
  <c r="BE10" i="22"/>
  <c r="AU12" i="22" s="1"/>
  <c r="BE13" i="22"/>
  <c r="AC50" i="15"/>
  <c r="AC12" i="21"/>
  <c r="AC41" i="15"/>
  <c r="AC33" i="21"/>
  <c r="BA25" i="22"/>
  <c r="BB7" i="22"/>
  <c r="AC14" i="15"/>
  <c r="AC86" i="15"/>
  <c r="AC4" i="21"/>
  <c r="AC74" i="15"/>
  <c r="AC47" i="15"/>
  <c r="AC57" i="17"/>
  <c r="AC31" i="21"/>
  <c r="AC20" i="21"/>
  <c r="BB13" i="22"/>
  <c r="BB23" i="22"/>
  <c r="BE17" i="18"/>
  <c r="BC25" i="22"/>
  <c r="AC21" i="15"/>
  <c r="AC31" i="15"/>
  <c r="AC6" i="17"/>
  <c r="AC13" i="17"/>
  <c r="AC28" i="15"/>
  <c r="AC51" i="17"/>
  <c r="AC57" i="21"/>
  <c r="AC106" i="15"/>
  <c r="AC17" i="21"/>
  <c r="AC56" i="21"/>
  <c r="AC26" i="21"/>
  <c r="BD6" i="22"/>
  <c r="AC112" i="15"/>
  <c r="E36" i="22"/>
  <c r="AC105" i="15"/>
  <c r="AC64" i="21"/>
  <c r="BF21" i="22"/>
  <c r="AC116" i="15"/>
  <c r="AC102" i="15"/>
  <c r="AC63" i="17"/>
  <c r="AC16" i="21"/>
  <c r="AC16" i="15"/>
  <c r="AC107" i="15"/>
  <c r="AC59" i="15"/>
  <c r="AC36" i="15"/>
  <c r="AC16" i="17"/>
  <c r="AC73" i="15"/>
  <c r="BF13" i="22"/>
  <c r="E34" i="18"/>
  <c r="AC99" i="15"/>
  <c r="AC20" i="17"/>
  <c r="BA15" i="18"/>
  <c r="AC27" i="15"/>
  <c r="AC10" i="21"/>
  <c r="AC59" i="21"/>
  <c r="AC60" i="17"/>
  <c r="AC62" i="21"/>
  <c r="BC9" i="22"/>
  <c r="AC21" i="21"/>
  <c r="AU20" i="18"/>
  <c r="AC4" i="15"/>
  <c r="AC101" i="15"/>
  <c r="AC22" i="15"/>
  <c r="AC82" i="15"/>
  <c r="AC46" i="15"/>
  <c r="AC9" i="21"/>
  <c r="AC54" i="15"/>
  <c r="BE8" i="18"/>
  <c r="AU8" i="18" s="1"/>
  <c r="BB5" i="18"/>
  <c r="AC75" i="15"/>
  <c r="AC12" i="15"/>
  <c r="AC61" i="21"/>
  <c r="AC32" i="17"/>
  <c r="AC30" i="21"/>
  <c r="AC34" i="15"/>
  <c r="AC8" i="15"/>
  <c r="AC65" i="15"/>
  <c r="AC13" i="15"/>
  <c r="AC113" i="15"/>
  <c r="AC44" i="15"/>
  <c r="BC11" i="22"/>
  <c r="AC37" i="21"/>
  <c r="AC114" i="15"/>
  <c r="AC56" i="17"/>
  <c r="AC25" i="21"/>
  <c r="AC20" i="15"/>
  <c r="AC110" i="15"/>
  <c r="AC8" i="21"/>
  <c r="BC8" i="22"/>
  <c r="AC30" i="15"/>
  <c r="BD15" i="22"/>
  <c r="BQ7" i="16"/>
  <c r="BP35" i="16"/>
  <c r="BL7" i="16"/>
  <c r="BQ13" i="16"/>
  <c r="BQ18" i="16"/>
  <c r="BL5" i="16"/>
  <c r="BM23" i="16"/>
  <c r="BM31" i="16"/>
  <c r="BM35" i="16"/>
  <c r="BK10" i="16"/>
  <c r="BE12" i="16" s="1"/>
  <c r="BO13" i="16"/>
  <c r="BR29" i="16"/>
  <c r="BN9" i="16"/>
  <c r="BQ24" i="16"/>
  <c r="BE24" i="16" s="1"/>
  <c r="BN33" i="16"/>
  <c r="BK20" i="16"/>
  <c r="BL13" i="16"/>
  <c r="BN7" i="16"/>
  <c r="BN29" i="16"/>
  <c r="BO16" i="16"/>
  <c r="BK23" i="16"/>
  <c r="BQ15" i="16"/>
  <c r="BN13" i="16"/>
  <c r="AU16" i="18"/>
  <c r="E36" i="18"/>
  <c r="BA23" i="18"/>
  <c r="BA21" i="18"/>
  <c r="BC23" i="18"/>
  <c r="BD21" i="18"/>
  <c r="BA9" i="18"/>
  <c r="BC9" i="18"/>
  <c r="BD9" i="18"/>
  <c r="BD15" i="18"/>
  <c r="BD11" i="18"/>
  <c r="BA17" i="18"/>
  <c r="BA19" i="18"/>
  <c r="BD5" i="18"/>
  <c r="BC25" i="18"/>
  <c r="BA13" i="18"/>
  <c r="BD7" i="18"/>
  <c r="BC17" i="18"/>
  <c r="BD13" i="18"/>
  <c r="BD25" i="18"/>
  <c r="AU24" i="18"/>
  <c r="BA20" i="22"/>
  <c r="AU24" i="22"/>
  <c r="BE36" i="16" l="1"/>
  <c r="BE16" i="16"/>
  <c r="BE8" i="16"/>
  <c r="AU20" i="22"/>
  <c r="AV20" i="22" s="1"/>
  <c r="BD28" i="16"/>
  <c r="BF28" i="16" s="1"/>
  <c r="BD12" i="16"/>
  <c r="BF12" i="16" s="1"/>
  <c r="AT8" i="22"/>
  <c r="AV26" i="22"/>
  <c r="AT14" i="22"/>
  <c r="AT22" i="22"/>
  <c r="AU18" i="22"/>
  <c r="AT28" i="22"/>
  <c r="AV28" i="22" s="1"/>
  <c r="AU8" i="22"/>
  <c r="AT24" i="22"/>
  <c r="AV24" i="22" s="1"/>
  <c r="AU26" i="22"/>
  <c r="AV14" i="22"/>
  <c r="AT26" i="22"/>
  <c r="AT16" i="22"/>
  <c r="AV16" i="22" s="1"/>
  <c r="AV6" i="22"/>
  <c r="AV22" i="22"/>
  <c r="AU22" i="22"/>
  <c r="AU6" i="22"/>
  <c r="AU14" i="22"/>
  <c r="AT10" i="18"/>
  <c r="AV18" i="18"/>
  <c r="BF22" i="16"/>
  <c r="AT6" i="22"/>
  <c r="AT18" i="18"/>
  <c r="AT22" i="18"/>
  <c r="BE20" i="16"/>
  <c r="BF20" i="16" s="1"/>
  <c r="AU6" i="18"/>
  <c r="AT12" i="18"/>
  <c r="AV12" i="18" s="1"/>
  <c r="AV10" i="22"/>
  <c r="AT10" i="22"/>
  <c r="AU10" i="22"/>
  <c r="AU18" i="18"/>
  <c r="AV6" i="18"/>
  <c r="AT12" i="22"/>
  <c r="AV12" i="22" s="1"/>
  <c r="AU10" i="18"/>
  <c r="BD34" i="16"/>
  <c r="AT14" i="18"/>
  <c r="AT20" i="18"/>
  <c r="AV20" i="18" s="1"/>
  <c r="AU22" i="18"/>
  <c r="BD24" i="16"/>
  <c r="BF24" i="16" s="1"/>
  <c r="BF26" i="16"/>
  <c r="BD8" i="16"/>
  <c r="BD6" i="16"/>
  <c r="BF18" i="16"/>
  <c r="BE34" i="16"/>
  <c r="BE18" i="16"/>
  <c r="BF34" i="16"/>
  <c r="BD10" i="16"/>
  <c r="BD36" i="16"/>
  <c r="BD16" i="16"/>
  <c r="BF30" i="16"/>
  <c r="BD18" i="16"/>
  <c r="BE30" i="16"/>
  <c r="BD22" i="16"/>
  <c r="BE10" i="16"/>
  <c r="BD32" i="16"/>
  <c r="BF32" i="16" s="1"/>
  <c r="BD30" i="16"/>
  <c r="BD26" i="16"/>
  <c r="BF14" i="16"/>
  <c r="BE22" i="16"/>
  <c r="BF10" i="16"/>
  <c r="BE26" i="16"/>
  <c r="BF6" i="16"/>
  <c r="BE6" i="16"/>
  <c r="BD14" i="16"/>
  <c r="BE14" i="16"/>
  <c r="AT18" i="22"/>
  <c r="AV18" i="22"/>
  <c r="AT16" i="18"/>
  <c r="AV16" i="18" s="1"/>
  <c r="AV22" i="18"/>
  <c r="AV26" i="18"/>
  <c r="AT28" i="18"/>
  <c r="AV28" i="18" s="1"/>
  <c r="AU14" i="18"/>
  <c r="AT26" i="18"/>
  <c r="AT6" i="18"/>
  <c r="AU26" i="18"/>
  <c r="AV10" i="18"/>
  <c r="AV14" i="18"/>
  <c r="AT8" i="18"/>
  <c r="AV8" i="18" s="1"/>
  <c r="AT24" i="18"/>
  <c r="AV24" i="18" s="1"/>
  <c r="BF36" i="16" l="1"/>
  <c r="BF16" i="16"/>
  <c r="BF8" i="16"/>
  <c r="AW5" i="16" s="1"/>
  <c r="AV8" i="22"/>
  <c r="AM5" i="22" s="1"/>
  <c r="AG21" i="22"/>
  <c r="AI25" i="22"/>
  <c r="AK25" i="22"/>
  <c r="AH21" i="22"/>
  <c r="AG13" i="22"/>
  <c r="AM25" i="22"/>
  <c r="AH25" i="22"/>
  <c r="AW22" i="22"/>
  <c r="AJ21" i="22" s="1"/>
  <c r="AK21" i="22"/>
  <c r="AG25" i="22"/>
  <c r="AK5" i="22"/>
  <c r="AK13" i="22"/>
  <c r="AL25" i="22"/>
  <c r="AW26" i="22"/>
  <c r="AJ25" i="22" s="1"/>
  <c r="AY27" i="22" s="1"/>
  <c r="AW14" i="22"/>
  <c r="AJ13" i="22" s="1"/>
  <c r="AL13" i="22"/>
  <c r="AI21" i="22"/>
  <c r="AW6" i="22"/>
  <c r="AJ5" i="22" s="1"/>
  <c r="AI13" i="22"/>
  <c r="AH13" i="22"/>
  <c r="AM13" i="22"/>
  <c r="AM21" i="22"/>
  <c r="AW22" i="18"/>
  <c r="AJ21" i="18" s="1"/>
  <c r="AL21" i="22"/>
  <c r="AG5" i="22"/>
  <c r="AG21" i="18"/>
  <c r="AM17" i="18"/>
  <c r="AG13" i="18"/>
  <c r="AG17" i="18"/>
  <c r="AW10" i="18"/>
  <c r="AJ9" i="18" s="1"/>
  <c r="BG6" i="16"/>
  <c r="AT5" i="16" s="1"/>
  <c r="AI5" i="22"/>
  <c r="AH5" i="22"/>
  <c r="AH17" i="18"/>
  <c r="AH21" i="18"/>
  <c r="AK17" i="18"/>
  <c r="AK13" i="18"/>
  <c r="AL5" i="22"/>
  <c r="AI17" i="18"/>
  <c r="AI21" i="18"/>
  <c r="AM21" i="18"/>
  <c r="AW26" i="18"/>
  <c r="AJ25" i="18" s="1"/>
  <c r="BG34" i="16"/>
  <c r="AT33" i="16" s="1"/>
  <c r="AL17" i="18"/>
  <c r="AL21" i="18"/>
  <c r="AI9" i="18"/>
  <c r="AW14" i="18"/>
  <c r="AJ13" i="18" s="1"/>
  <c r="AW18" i="18"/>
  <c r="AJ17" i="18" s="1"/>
  <c r="AK9" i="18"/>
  <c r="AM5" i="18"/>
  <c r="AK9" i="22"/>
  <c r="AG9" i="22"/>
  <c r="AL9" i="22"/>
  <c r="AI9" i="22"/>
  <c r="AH9" i="22"/>
  <c r="AM9" i="22"/>
  <c r="AW10" i="22"/>
  <c r="AJ9" i="22" s="1"/>
  <c r="BG30" i="16"/>
  <c r="AT29" i="16" s="1"/>
  <c r="AU33" i="16"/>
  <c r="BG26" i="16"/>
  <c r="AT25" i="16" s="1"/>
  <c r="AU9" i="16"/>
  <c r="AQ17" i="16"/>
  <c r="BG18" i="16"/>
  <c r="AT17" i="16" s="1"/>
  <c r="AQ33" i="16"/>
  <c r="AV33" i="16"/>
  <c r="AS33" i="16"/>
  <c r="AV17" i="16"/>
  <c r="AR9" i="16"/>
  <c r="AU17" i="16"/>
  <c r="AR33" i="16"/>
  <c r="AR17" i="16"/>
  <c r="AR29" i="16"/>
  <c r="AW9" i="16"/>
  <c r="BG10" i="16"/>
  <c r="AT9" i="16" s="1"/>
  <c r="AW33" i="16"/>
  <c r="AS17" i="16"/>
  <c r="AW17" i="16"/>
  <c r="AV29" i="16"/>
  <c r="AS25" i="16"/>
  <c r="AS29" i="16"/>
  <c r="AV13" i="16"/>
  <c r="AV9" i="16"/>
  <c r="AQ29" i="16"/>
  <c r="AU29" i="16"/>
  <c r="AR13" i="16"/>
  <c r="AW29" i="16"/>
  <c r="BI31" i="16" s="1"/>
  <c r="AW25" i="16"/>
  <c r="AS9" i="16"/>
  <c r="AQ9" i="16"/>
  <c r="AV5" i="16"/>
  <c r="AQ21" i="16"/>
  <c r="AV25" i="16"/>
  <c r="AU21" i="16"/>
  <c r="AS5" i="16"/>
  <c r="AQ5" i="16"/>
  <c r="AU13" i="16"/>
  <c r="AQ25" i="16"/>
  <c r="BG22" i="16"/>
  <c r="AT21" i="16" s="1"/>
  <c r="AR21" i="16"/>
  <c r="AS13" i="16"/>
  <c r="BG14" i="16"/>
  <c r="AT13" i="16" s="1"/>
  <c r="AW13" i="16"/>
  <c r="AU25" i="16"/>
  <c r="AR25" i="16"/>
  <c r="AW21" i="16"/>
  <c r="AS21" i="16"/>
  <c r="AU5" i="16"/>
  <c r="AR5" i="16"/>
  <c r="AV21" i="16"/>
  <c r="AQ13" i="16"/>
  <c r="AI17" i="22"/>
  <c r="AW18" i="22"/>
  <c r="AJ17" i="22" s="1"/>
  <c r="AK17" i="22"/>
  <c r="AL17" i="22"/>
  <c r="AM17" i="22"/>
  <c r="AG17" i="22"/>
  <c r="AH17" i="22"/>
  <c r="AG5" i="18"/>
  <c r="AH25" i="18"/>
  <c r="AK25" i="18"/>
  <c r="AK21" i="18"/>
  <c r="AL5" i="18"/>
  <c r="AL13" i="18"/>
  <c r="AH9" i="18"/>
  <c r="AG9" i="18"/>
  <c r="AM25" i="18"/>
  <c r="AL9" i="18"/>
  <c r="AI13" i="18"/>
  <c r="AM9" i="18"/>
  <c r="AL25" i="18"/>
  <c r="AI25" i="18"/>
  <c r="AM13" i="18"/>
  <c r="AH13" i="18"/>
  <c r="AG25" i="18"/>
  <c r="AI5" i="18"/>
  <c r="AK5" i="18"/>
  <c r="AW6" i="18"/>
  <c r="AJ5" i="18" s="1"/>
  <c r="AH5" i="18"/>
  <c r="BI23" i="16" l="1"/>
  <c r="BI15" i="16"/>
  <c r="BI27" i="16"/>
  <c r="BI7" i="16"/>
  <c r="BI19" i="16"/>
  <c r="BI11" i="16"/>
  <c r="AY27" i="18"/>
  <c r="AY15" i="22"/>
  <c r="AY23" i="22"/>
  <c r="AY23" i="18"/>
  <c r="AY19" i="18"/>
  <c r="AY11" i="22"/>
  <c r="AY7" i="22"/>
  <c r="AY7" i="18"/>
  <c r="AY11" i="18"/>
  <c r="AY15" i="18"/>
  <c r="BI35" i="16"/>
  <c r="AY19" i="22"/>
  <c r="AN25" i="18" l="1"/>
  <c r="AG47" i="18" s="1"/>
  <c r="AN5" i="18"/>
  <c r="AG42" i="18" s="1"/>
  <c r="AN25" i="22"/>
  <c r="AG47" i="22" s="1"/>
  <c r="AN13" i="22"/>
  <c r="AG44" i="22" s="1"/>
  <c r="AN13" i="18"/>
  <c r="AG44" i="18" s="1"/>
  <c r="AN9" i="18"/>
  <c r="AG43" i="18" s="1"/>
  <c r="AN21" i="18"/>
  <c r="AG46" i="18" s="1"/>
  <c r="AN17" i="18"/>
  <c r="AG45" i="18" s="1"/>
  <c r="AX29" i="16"/>
  <c r="AQ56" i="16" s="1"/>
  <c r="AX13" i="16"/>
  <c r="AQ52" i="16" s="1"/>
  <c r="AX17" i="16"/>
  <c r="AQ53" i="16" s="1"/>
  <c r="AX25" i="16"/>
  <c r="AQ55" i="16" s="1"/>
  <c r="AX21" i="16"/>
  <c r="AQ54" i="16" s="1"/>
  <c r="AX33" i="16"/>
  <c r="AQ57" i="16" s="1"/>
  <c r="AX9" i="16"/>
  <c r="AQ51" i="16" s="1"/>
  <c r="AX5" i="16"/>
  <c r="AQ50" i="16" s="1"/>
  <c r="AN5" i="22"/>
  <c r="AG42" i="22" s="1"/>
  <c r="AN21" i="22"/>
  <c r="AG46" i="22" s="1"/>
  <c r="AN17" i="22"/>
  <c r="AG45" i="22" s="1"/>
  <c r="AN9" i="22"/>
  <c r="AG43" i="22" s="1"/>
</calcChain>
</file>

<file path=xl/sharedStrings.xml><?xml version="1.0" encoding="utf-8"?>
<sst xmlns="http://schemas.openxmlformats.org/spreadsheetml/2006/main" count="1366" uniqueCount="368">
  <si>
    <t>△</t>
    <phoneticPr fontId="4"/>
  </si>
  <si>
    <t>↓下へ表全体の値だけコピーし
順位などで並べ替えると
表全体が並べ替えられます</t>
    <phoneticPr fontId="4"/>
  </si>
  <si>
    <t>南Ｂ</t>
  </si>
  <si>
    <t>南Ｃ</t>
  </si>
  <si>
    <t>南Ｄ</t>
  </si>
  <si>
    <t>D-GUCCI</t>
  </si>
  <si>
    <t>南Ｅ</t>
  </si>
  <si>
    <t>南Ｆ</t>
  </si>
  <si>
    <t>北Ａ</t>
  </si>
  <si>
    <t>北Ｆ</t>
  </si>
  <si>
    <t>並べ替え機能です</t>
    <rPh sb="0" eb="1">
      <t>ナラ</t>
    </rPh>
    <rPh sb="2" eb="3">
      <t>カ</t>
    </rPh>
    <rPh sb="4" eb="6">
      <t>キノウ</t>
    </rPh>
    <phoneticPr fontId="4"/>
  </si>
  <si>
    <t>北Ｄ</t>
    <rPh sb="0" eb="1">
      <t>キタ</t>
    </rPh>
    <phoneticPr fontId="3"/>
  </si>
  <si>
    <t>北Ａ</t>
    <rPh sb="0" eb="1">
      <t>キタ</t>
    </rPh>
    <phoneticPr fontId="3"/>
  </si>
  <si>
    <t>北Ｅ</t>
    <rPh sb="0" eb="1">
      <t>キタ</t>
    </rPh>
    <phoneticPr fontId="3"/>
  </si>
  <si>
    <t>北Ｆ</t>
    <rPh sb="0" eb="1">
      <t>キタ</t>
    </rPh>
    <phoneticPr fontId="3"/>
  </si>
  <si>
    <t>北Ｂ</t>
    <rPh sb="0" eb="1">
      <t>キタ</t>
    </rPh>
    <phoneticPr fontId="3"/>
  </si>
  <si>
    <t>北Ｃ</t>
    <rPh sb="0" eb="1">
      <t>キタ</t>
    </rPh>
    <phoneticPr fontId="3"/>
  </si>
  <si>
    <t>南Ｆ</t>
    <phoneticPr fontId="3"/>
  </si>
  <si>
    <t>Ｂ</t>
    <phoneticPr fontId="3"/>
  </si>
  <si>
    <t>Ｂ</t>
    <phoneticPr fontId="3"/>
  </si>
  <si>
    <t>Ｄ</t>
    <phoneticPr fontId="3"/>
  </si>
  <si>
    <t>Ｅ</t>
    <phoneticPr fontId="3"/>
  </si>
  <si>
    <t>Ｆ</t>
    <phoneticPr fontId="3"/>
  </si>
  <si>
    <t>かちかち山</t>
    <rPh sb="4" eb="5">
      <t>ヤマ</t>
    </rPh>
    <phoneticPr fontId="3"/>
  </si>
  <si>
    <t>宮城県</t>
  </si>
  <si>
    <t>青森県</t>
  </si>
  <si>
    <t>南Ｂ</t>
    <phoneticPr fontId="3"/>
  </si>
  <si>
    <t>南Ｃ</t>
    <phoneticPr fontId="3"/>
  </si>
  <si>
    <t>南Ｄ</t>
    <phoneticPr fontId="3"/>
  </si>
  <si>
    <t>南Ｅ</t>
    <phoneticPr fontId="3"/>
  </si>
  <si>
    <t>南Ｆ</t>
    <phoneticPr fontId="3"/>
  </si>
  <si>
    <t>北Ｆ</t>
    <phoneticPr fontId="3"/>
  </si>
  <si>
    <t>東山総合
体育館</t>
    <rPh sb="0" eb="2">
      <t>ヒガシヤマ</t>
    </rPh>
    <rPh sb="2" eb="4">
      <t>ソウゴウ</t>
    </rPh>
    <rPh sb="5" eb="8">
      <t>タイイクカン</t>
    </rPh>
    <phoneticPr fontId="3"/>
  </si>
  <si>
    <t>Ｃ</t>
  </si>
  <si>
    <t>Ｅ</t>
  </si>
  <si>
    <t>Ｂ</t>
  </si>
  <si>
    <t>Ｆ</t>
  </si>
  <si>
    <t>Ａ</t>
  </si>
  <si>
    <t>Ｄ</t>
  </si>
  <si>
    <t>南Ａ</t>
  </si>
  <si>
    <t>Sabedoria</t>
  </si>
  <si>
    <t>会場担当</t>
    <rPh sb="0" eb="4">
      <t>カイジョウタントウ</t>
    </rPh>
    <phoneticPr fontId="3"/>
  </si>
  <si>
    <t>日付</t>
    <rPh sb="0" eb="2">
      <t>ヒヅケ</t>
    </rPh>
    <phoneticPr fontId="4"/>
  </si>
  <si>
    <t>会場</t>
    <rPh sb="0" eb="2">
      <t>カイジョウ</t>
    </rPh>
    <phoneticPr fontId="4"/>
  </si>
  <si>
    <t>時間</t>
    <rPh sb="0" eb="2">
      <t>ジカン</t>
    </rPh>
    <phoneticPr fontId="4"/>
  </si>
  <si>
    <t>対戦</t>
    <rPh sb="0" eb="2">
      <t>タイセン</t>
    </rPh>
    <phoneticPr fontId="4"/>
  </si>
  <si>
    <t>青森</t>
    <rPh sb="0" eb="2">
      <t>アオモリ</t>
    </rPh>
    <phoneticPr fontId="3"/>
  </si>
  <si>
    <t>岩手</t>
    <rPh sb="0" eb="2">
      <t>イワテ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</si>
  <si>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</si>
  <si>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</si>
  <si>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/>
  </si>
  <si>
    <t>１部リーグ</t>
    <rPh sb="1" eb="2">
      <t>ブ</t>
    </rPh>
    <phoneticPr fontId="3"/>
  </si>
  <si>
    <t>２部南東北リーグ</t>
    <rPh sb="1" eb="2">
      <t>ブ</t>
    </rPh>
    <rPh sb="2" eb="3">
      <t>ミナミ</t>
    </rPh>
    <rPh sb="3" eb="5">
      <t>トウホク</t>
    </rPh>
    <phoneticPr fontId="3"/>
  </si>
  <si>
    <t>２部北東北リーグ</t>
    <rPh sb="1" eb="2">
      <t>ブ</t>
    </rPh>
    <rPh sb="2" eb="3">
      <t>キタ</t>
    </rPh>
    <rPh sb="3" eb="5">
      <t>トウホク</t>
    </rPh>
    <phoneticPr fontId="3"/>
  </si>
  <si>
    <t>チーム名</t>
    <rPh sb="3" eb="4">
      <t>メイ</t>
    </rPh>
    <phoneticPr fontId="3"/>
  </si>
  <si>
    <t>略称</t>
    <rPh sb="0" eb="2">
      <t>リャクショウ</t>
    </rPh>
    <phoneticPr fontId="3"/>
  </si>
  <si>
    <t>所属連盟</t>
    <rPh sb="0" eb="2">
      <t>ショゾク</t>
    </rPh>
    <rPh sb="2" eb="4">
      <t>レンメイ</t>
    </rPh>
    <phoneticPr fontId="3"/>
  </si>
  <si>
    <t>宮城県</t>
    <rPh sb="0" eb="3">
      <t>ミヤギケン</t>
    </rPh>
    <phoneticPr fontId="3"/>
  </si>
  <si>
    <t>福島県</t>
    <rPh sb="0" eb="3">
      <t>フクシマケン</t>
    </rPh>
    <phoneticPr fontId="3"/>
  </si>
  <si>
    <t>南Ａ</t>
    <phoneticPr fontId="3"/>
  </si>
  <si>
    <t>北Ａ</t>
    <phoneticPr fontId="3"/>
  </si>
  <si>
    <t>北Ｂ</t>
    <phoneticPr fontId="3"/>
  </si>
  <si>
    <t>北Ｃ</t>
    <phoneticPr fontId="3"/>
  </si>
  <si>
    <t>北Ｄ</t>
    <phoneticPr fontId="3"/>
  </si>
  <si>
    <t>北Ｅ</t>
    <phoneticPr fontId="3"/>
  </si>
  <si>
    <t>勝</t>
  </si>
  <si>
    <t>分</t>
  </si>
  <si>
    <t>負</t>
  </si>
  <si>
    <t>勝点</t>
  </si>
  <si>
    <t>得点</t>
  </si>
  <si>
    <t>失点</t>
  </si>
  <si>
    <t>点差</t>
  </si>
  <si>
    <t>順位</t>
    <rPh sb="0" eb="2">
      <t>ジュンイ</t>
    </rPh>
    <phoneticPr fontId="4"/>
  </si>
  <si>
    <r>
      <t>※勝点</t>
    </r>
    <r>
      <rPr>
        <sz val="10"/>
        <rFont val="ＭＳ Ｐゴシック"/>
        <family val="3"/>
        <charset val="128"/>
      </rPr>
      <t>　　　　　　勝ち○＝３　　引き分け△＝１　　負け●＝０</t>
    </r>
    <rPh sb="1" eb="3">
      <t>カチテン</t>
    </rPh>
    <rPh sb="9" eb="10">
      <t>カ</t>
    </rPh>
    <rPh sb="16" eb="19">
      <t>ヒキワ</t>
    </rPh>
    <rPh sb="25" eb="26">
      <t>マ</t>
    </rPh>
    <phoneticPr fontId="4"/>
  </si>
  <si>
    <t>（</t>
  </si>
  <si>
    <t>）</t>
  </si>
  <si>
    <t>対</t>
    <rPh sb="0" eb="1">
      <t>タイ</t>
    </rPh>
    <phoneticPr fontId="3"/>
  </si>
  <si>
    <t>宮城</t>
    <rPh sb="0" eb="2">
      <t>ミヤギ</t>
    </rPh>
    <phoneticPr fontId="3"/>
  </si>
  <si>
    <t>検索用</t>
    <rPh sb="0" eb="3">
      <t>ケンサクヨウ</t>
    </rPh>
    <phoneticPr fontId="3"/>
  </si>
  <si>
    <t>No.</t>
    <phoneticPr fontId="4"/>
  </si>
  <si>
    <t>チーム</t>
    <phoneticPr fontId="4"/>
  </si>
  <si>
    <t>チーム</t>
    <phoneticPr fontId="4"/>
  </si>
  <si>
    <t>勝</t>
    <rPh sb="0" eb="1">
      <t>カチ</t>
    </rPh>
    <phoneticPr fontId="4"/>
  </si>
  <si>
    <t>分</t>
    <rPh sb="0" eb="1">
      <t>ワ</t>
    </rPh>
    <phoneticPr fontId="4"/>
  </si>
  <si>
    <t>負</t>
    <rPh sb="0" eb="1">
      <t>マケ</t>
    </rPh>
    <phoneticPr fontId="4"/>
  </si>
  <si>
    <t>点</t>
    <rPh sb="0" eb="1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</si>
  <si>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</si>
  <si>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</si>
  <si>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点差</t>
    <rPh sb="0" eb="2">
      <t>テンサ</t>
    </rPh>
    <phoneticPr fontId="4"/>
  </si>
  <si>
    <t>前期組合せ</t>
    <rPh sb="0" eb="2">
      <t>ゼンキ</t>
    </rPh>
    <rPh sb="2" eb="4">
      <t>クミアワ</t>
    </rPh>
    <phoneticPr fontId="3"/>
  </si>
  <si>
    <t>後期組合せ</t>
    <rPh sb="0" eb="2">
      <t>コウキ</t>
    </rPh>
    <rPh sb="2" eb="4">
      <t>クミアワ</t>
    </rPh>
    <phoneticPr fontId="3"/>
  </si>
  <si>
    <t>No.</t>
    <phoneticPr fontId="4"/>
  </si>
  <si>
    <t>チーム</t>
    <phoneticPr fontId="4"/>
  </si>
  <si>
    <t>チーム</t>
    <phoneticPr fontId="4"/>
  </si>
  <si>
    <t>ランク</t>
    <phoneticPr fontId="4"/>
  </si>
  <si>
    <t>南Ａ</t>
    <rPh sb="0" eb="1">
      <t>ミナミ</t>
    </rPh>
    <phoneticPr fontId="3"/>
  </si>
  <si>
    <t>南Ｃ</t>
    <rPh sb="0" eb="1">
      <t>ミナミ</t>
    </rPh>
    <phoneticPr fontId="3"/>
  </si>
  <si>
    <t>福島</t>
    <rPh sb="0" eb="2">
      <t>フクシマ</t>
    </rPh>
    <phoneticPr fontId="3"/>
  </si>
  <si>
    <t>チーム名</t>
    <rPh sb="3" eb="4">
      <t>メイ</t>
    </rPh>
    <phoneticPr fontId="4"/>
  </si>
  <si>
    <t>懲罰</t>
    <rPh sb="0" eb="2">
      <t>チョウバツ</t>
    </rPh>
    <phoneticPr fontId="4"/>
  </si>
  <si>
    <t>Ｆ</t>
    <phoneticPr fontId="3"/>
  </si>
  <si>
    <t>日本語表記</t>
    <rPh sb="0" eb="3">
      <t>ニホンゴ</t>
    </rPh>
    <rPh sb="3" eb="5">
      <t>ヒョウキ</t>
    </rPh>
    <phoneticPr fontId="3"/>
  </si>
  <si>
    <t>Itatica八戸</t>
    <rPh sb="7" eb="9">
      <t>ハチノヘ</t>
    </rPh>
    <phoneticPr fontId="3"/>
  </si>
  <si>
    <t>東北大学</t>
    <rPh sb="0" eb="2">
      <t>トウホク</t>
    </rPh>
    <rPh sb="2" eb="4">
      <t>ダイガク</t>
    </rPh>
    <phoneticPr fontId="3"/>
  </si>
  <si>
    <t>G</t>
  </si>
  <si>
    <t>H</t>
  </si>
  <si>
    <t>スコア入力</t>
    <rPh sb="3" eb="5">
      <t>ニュウリョク</t>
    </rPh>
    <phoneticPr fontId="3"/>
  </si>
  <si>
    <t>対</t>
  </si>
  <si>
    <t>塩釜ガス
体育館</t>
    <rPh sb="0" eb="2">
      <t>シオガマ</t>
    </rPh>
    <rPh sb="5" eb="8">
      <t>タイイクカン</t>
    </rPh>
    <phoneticPr fontId="3"/>
  </si>
  <si>
    <t>コード</t>
    <phoneticPr fontId="4"/>
  </si>
  <si>
    <t>並べ変え機能です</t>
    <rPh sb="0" eb="1">
      <t>ナラ</t>
    </rPh>
    <rPh sb="2" eb="3">
      <t>カ</t>
    </rPh>
    <rPh sb="4" eb="6">
      <t>キノウ</t>
    </rPh>
    <phoneticPr fontId="4"/>
  </si>
  <si>
    <t>↓下へ表全体を値だけコピーし
順位などで並べ替えると
表全体が並べ替えられます</t>
    <rPh sb="1" eb="2">
      <t>シタ</t>
    </rPh>
    <rPh sb="3" eb="6">
      <t>ヒョウゼンタイ</t>
    </rPh>
    <rPh sb="7" eb="8">
      <t>アタイ</t>
    </rPh>
    <rPh sb="15" eb="17">
      <t>ジュンイ</t>
    </rPh>
    <rPh sb="20" eb="21">
      <t>ナラ</t>
    </rPh>
    <rPh sb="22" eb="23">
      <t>カ</t>
    </rPh>
    <rPh sb="27" eb="30">
      <t>ヒョウゼンタイ</t>
    </rPh>
    <rPh sb="31" eb="32">
      <t>ナラ</t>
    </rPh>
    <rPh sb="33" eb="34">
      <t>カ</t>
    </rPh>
    <phoneticPr fontId="4"/>
  </si>
  <si>
    <t>西部第二
体育館</t>
    <rPh sb="0" eb="2">
      <t>セイブ</t>
    </rPh>
    <rPh sb="2" eb="4">
      <t>ダイニ</t>
    </rPh>
    <rPh sb="5" eb="8">
      <t>タイイクカン</t>
    </rPh>
    <phoneticPr fontId="3"/>
  </si>
  <si>
    <t>南Ｄ</t>
    <rPh sb="0" eb="1">
      <t>ミナミ</t>
    </rPh>
    <phoneticPr fontId="3"/>
  </si>
  <si>
    <t>南Ｅ</t>
    <rPh sb="0" eb="1">
      <t>ミナミ</t>
    </rPh>
    <phoneticPr fontId="3"/>
  </si>
  <si>
    <t>南Ｆ</t>
    <rPh sb="0" eb="1">
      <t>ミナミ</t>
    </rPh>
    <phoneticPr fontId="3"/>
  </si>
  <si>
    <t>南Ｂ</t>
    <rPh sb="0" eb="1">
      <t>ミナミ</t>
    </rPh>
    <phoneticPr fontId="3"/>
  </si>
  <si>
    <t>順位
補正</t>
    <rPh sb="0" eb="2">
      <t>ジュンイ</t>
    </rPh>
    <rPh sb="3" eb="5">
      <t>ホセイ</t>
    </rPh>
    <phoneticPr fontId="4"/>
  </si>
  <si>
    <t>○</t>
    <phoneticPr fontId="4"/>
  </si>
  <si>
    <t>●</t>
    <phoneticPr fontId="4"/>
  </si>
  <si>
    <t>　</t>
  </si>
  <si>
    <t>古川総合
体育館</t>
    <rPh sb="0" eb="2">
      <t>フルカワ</t>
    </rPh>
    <rPh sb="2" eb="4">
      <t>ソウゴウ</t>
    </rPh>
    <rPh sb="5" eb="8">
      <t>タイイクカン</t>
    </rPh>
    <phoneticPr fontId="3"/>
  </si>
  <si>
    <t>秋田県</t>
    <rPh sb="0" eb="3">
      <t>アキタケン</t>
    </rPh>
    <phoneticPr fontId="3"/>
  </si>
  <si>
    <t>No.</t>
    <phoneticPr fontId="4"/>
  </si>
  <si>
    <t>チーム</t>
    <phoneticPr fontId="4"/>
  </si>
  <si>
    <t>チーム</t>
    <phoneticPr fontId="4"/>
  </si>
  <si>
    <t>○</t>
    <phoneticPr fontId="4"/>
  </si>
  <si>
    <t>●</t>
    <phoneticPr fontId="4"/>
  </si>
  <si>
    <t>ランク</t>
    <phoneticPr fontId="4"/>
  </si>
  <si>
    <t>大館樹海
体育館</t>
    <rPh sb="0" eb="2">
      <t>オオダテ</t>
    </rPh>
    <rPh sb="2" eb="4">
      <t>ジュカイ</t>
    </rPh>
    <rPh sb="5" eb="8">
      <t>タイイクカン</t>
    </rPh>
    <phoneticPr fontId="3"/>
  </si>
  <si>
    <t>volviendo</t>
  </si>
  <si>
    <t>malva</t>
  </si>
  <si>
    <t>Itatica</t>
  </si>
  <si>
    <t>BANFF</t>
  </si>
  <si>
    <t>ステラミーゴ</t>
  </si>
  <si>
    <t>ヴィヴァーレ</t>
  </si>
  <si>
    <t>Rion</t>
  </si>
  <si>
    <t>岩手県</t>
  </si>
  <si>
    <t>ヴォスクオーレ</t>
  </si>
  <si>
    <t>Carioca</t>
  </si>
  <si>
    <t>１部</t>
    <rPh sb="1" eb="2">
      <t>ブ</t>
    </rPh>
    <phoneticPr fontId="3"/>
  </si>
  <si>
    <t>２部北</t>
    <rPh sb="1" eb="2">
      <t>ブ</t>
    </rPh>
    <rPh sb="2" eb="3">
      <t>キタ</t>
    </rPh>
    <phoneticPr fontId="3"/>
  </si>
  <si>
    <t>２部南</t>
    <rPh sb="1" eb="2">
      <t>ブ</t>
    </rPh>
    <rPh sb="2" eb="3">
      <t>ミナミ</t>
    </rPh>
    <phoneticPr fontId="3"/>
  </si>
  <si>
    <t>第12回東北フットサルリーグ</t>
    <rPh sb="0" eb="1">
      <t>ダイ</t>
    </rPh>
    <rPh sb="3" eb="4">
      <t>カイ</t>
    </rPh>
    <rPh sb="4" eb="6">
      <t>トウホク</t>
    </rPh>
    <phoneticPr fontId="3"/>
  </si>
  <si>
    <t>バンフ</t>
    <phoneticPr fontId="3"/>
  </si>
  <si>
    <t>malva</t>
    <phoneticPr fontId="3"/>
  </si>
  <si>
    <t>マルバ</t>
    <phoneticPr fontId="3"/>
  </si>
  <si>
    <t>山形県</t>
  </si>
  <si>
    <t>サベドリーア</t>
    <phoneticPr fontId="3"/>
  </si>
  <si>
    <t>volviendo</t>
    <phoneticPr fontId="3"/>
  </si>
  <si>
    <t>ヴォルビエント</t>
    <phoneticPr fontId="3"/>
  </si>
  <si>
    <t>岩手県</t>
    <phoneticPr fontId="3"/>
  </si>
  <si>
    <t>バンフ　センダイ</t>
    <phoneticPr fontId="3"/>
  </si>
  <si>
    <t>カチカチヤマ</t>
    <phoneticPr fontId="3"/>
  </si>
  <si>
    <t>マルバヤマガタエフシー</t>
    <phoneticPr fontId="3"/>
  </si>
  <si>
    <t>サベドリーア</t>
    <phoneticPr fontId="3"/>
  </si>
  <si>
    <t>ヴォルビエントコオリヤマ</t>
    <phoneticPr fontId="3"/>
  </si>
  <si>
    <t>トウホクダイガクフットサルクラブ　ディーグッチ</t>
    <phoneticPr fontId="3"/>
  </si>
  <si>
    <t>アスール　エル　シエロ</t>
    <phoneticPr fontId="3"/>
  </si>
  <si>
    <t>azul el cielo</t>
    <phoneticPr fontId="3"/>
  </si>
  <si>
    <t>ウルティモ</t>
    <phoneticPr fontId="3"/>
  </si>
  <si>
    <t>ULTIMO</t>
    <phoneticPr fontId="3"/>
  </si>
  <si>
    <t>クラッキテンドウ</t>
    <phoneticPr fontId="3"/>
  </si>
  <si>
    <t>ズーラシア</t>
    <phoneticPr fontId="3"/>
  </si>
  <si>
    <t>宮城県</t>
    <phoneticPr fontId="3"/>
  </si>
  <si>
    <t>azul</t>
    <phoneticPr fontId="3"/>
  </si>
  <si>
    <t>アスール</t>
    <phoneticPr fontId="3"/>
  </si>
  <si>
    <t>Craque</t>
    <phoneticPr fontId="3"/>
  </si>
  <si>
    <t>クラッキ</t>
    <phoneticPr fontId="3"/>
  </si>
  <si>
    <t>イタチカハチノヘ</t>
    <phoneticPr fontId="3"/>
  </si>
  <si>
    <t>ヴィヴァーレイチノセキ</t>
    <phoneticPr fontId="3"/>
  </si>
  <si>
    <t>カリオカアオモリ</t>
    <phoneticPr fontId="3"/>
  </si>
  <si>
    <t>ステラミーゴイワテハナマキ／エーエムブイ</t>
    <phoneticPr fontId="3"/>
  </si>
  <si>
    <t>Itatica</t>
    <phoneticPr fontId="3"/>
  </si>
  <si>
    <t>イタチカ</t>
    <phoneticPr fontId="3"/>
  </si>
  <si>
    <t>ヴィヴァーレ</t>
    <phoneticPr fontId="3"/>
  </si>
  <si>
    <t>Carioca</t>
    <phoneticPr fontId="3"/>
  </si>
  <si>
    <t>カリオカ</t>
    <phoneticPr fontId="3"/>
  </si>
  <si>
    <t>ステラミーゴ</t>
    <phoneticPr fontId="3"/>
  </si>
  <si>
    <t>Rion</t>
    <phoneticPr fontId="3"/>
  </si>
  <si>
    <t>リオン</t>
    <phoneticPr fontId="3"/>
  </si>
  <si>
    <t>大館樹海
体育館</t>
    <rPh sb="0" eb="1">
      <t>ダイ</t>
    </rPh>
    <rPh sb="1" eb="2">
      <t>タテ</t>
    </rPh>
    <rPh sb="2" eb="4">
      <t>ジュカイ</t>
    </rPh>
    <rPh sb="5" eb="8">
      <t>タイイクカン</t>
    </rPh>
    <phoneticPr fontId="3"/>
  </si>
  <si>
    <t>岩手県営
体育館</t>
    <rPh sb="0" eb="4">
      <t>イワテケンエイ</t>
    </rPh>
    <rPh sb="5" eb="8">
      <t>タイイクカン</t>
    </rPh>
    <phoneticPr fontId="3"/>
  </si>
  <si>
    <t>上山市生涯
学習センター</t>
    <rPh sb="0" eb="3">
      <t>カミノヤマシ</t>
    </rPh>
    <rPh sb="3" eb="5">
      <t>ショウガイ</t>
    </rPh>
    <rPh sb="6" eb="8">
      <t>ガクシュウ</t>
    </rPh>
    <phoneticPr fontId="3"/>
  </si>
  <si>
    <t>本宮市総合
体育館</t>
    <rPh sb="0" eb="2">
      <t>モトミヤ</t>
    </rPh>
    <rPh sb="2" eb="3">
      <t>シ</t>
    </rPh>
    <rPh sb="3" eb="5">
      <t>ソウゴウ</t>
    </rPh>
    <rPh sb="6" eb="9">
      <t>タイイクカン</t>
    </rPh>
    <phoneticPr fontId="3"/>
  </si>
  <si>
    <t>D-GUCCI</t>
    <phoneticPr fontId="3"/>
  </si>
  <si>
    <t>PIETRA</t>
  </si>
  <si>
    <t>Sabedoria</t>
    <phoneticPr fontId="3"/>
  </si>
  <si>
    <t>ｖｏｌｖｉｅｎｄｏ郡山</t>
    <phoneticPr fontId="3"/>
  </si>
  <si>
    <t>ＢＡＮＦＦ ＳＥＮＤＡＩ</t>
    <phoneticPr fontId="3"/>
  </si>
  <si>
    <t>東北大学フットサル部D-GUCCI</t>
    <rPh sb="0" eb="2">
      <t>トウホク</t>
    </rPh>
    <rPh sb="2" eb="4">
      <t>ダイガク</t>
    </rPh>
    <rPh sb="9" eb="10">
      <t>ブ</t>
    </rPh>
    <phoneticPr fontId="3"/>
  </si>
  <si>
    <t>malva山形fc</t>
    <phoneticPr fontId="3"/>
  </si>
  <si>
    <t>Ｃｒａｑｕｅ天童</t>
    <phoneticPr fontId="3"/>
  </si>
  <si>
    <t>Ｃａｒｉｏｃａ　青森</t>
    <rPh sb="8" eb="10">
      <t>アオモリ</t>
    </rPh>
    <phoneticPr fontId="3"/>
  </si>
  <si>
    <t>ステラミーゴいわて花巻/AMV</t>
    <phoneticPr fontId="3"/>
  </si>
  <si>
    <t>Craque</t>
  </si>
  <si>
    <t>東北リーグＦＤＳ公開用ＵＲＬ</t>
    <rPh sb="0" eb="2">
      <t>トウホク</t>
    </rPh>
    <rPh sb="8" eb="11">
      <t>コウカイヨウ</t>
    </rPh>
    <phoneticPr fontId="3"/>
  </si>
  <si>
    <t>東北リーグ３リーグまとめ公開用ＵＲＬ</t>
    <rPh sb="0" eb="2">
      <t>トウホク</t>
    </rPh>
    <rPh sb="12" eb="15">
      <t>コウカイヨウ</t>
    </rPh>
    <phoneticPr fontId="20"/>
  </si>
  <si>
    <t>日程・結果</t>
  </si>
  <si>
    <t>会場一覧</t>
  </si>
  <si>
    <t>順位表（リーグ戦のみ）</t>
  </si>
  <si>
    <t>星取表（リーグ戦のみ）</t>
  </si>
  <si>
    <t>処分履歴</t>
  </si>
  <si>
    <t>得点ランキング</t>
  </si>
  <si>
    <t>FPPランキング</t>
  </si>
  <si>
    <t>http://fs-system.jp/fs/pub_taikaigamelist.php?lid=zhbvH1tcO7+6ORhXkNKfrA==</t>
    <phoneticPr fontId="3"/>
  </si>
  <si>
    <t>http://fs-system.jp/fs/pub_kaijyolist.php?lid=zhbvH1tcO7+6ORhXkNKfrA==</t>
    <phoneticPr fontId="3"/>
  </si>
  <si>
    <t>http://fs-system.jp/fs/pub_teamlank.php?lid=zhbvH1tcO7+6ORhXkNKfrA==</t>
    <phoneticPr fontId="3"/>
  </si>
  <si>
    <t>http://fs-system.jp/fs/pub_matrix.php?lid=zhbvH1tcO7+6ORhXkNKfrA==</t>
    <phoneticPr fontId="3"/>
  </si>
  <si>
    <t>http://fs-system.jp/fs/pub_penaltylist.php?lid=zhbvH1tcO7+6ORhXkNKfrA==</t>
    <phoneticPr fontId="3"/>
  </si>
  <si>
    <t>http://fs-system.jp/fs/pub_mlt_goalrank.php?lid=zhbvH1tcO7+6ORhXkNKfrA==</t>
    <phoneticPr fontId="3"/>
  </si>
  <si>
    <t>http://fs-system.jp/fs/pub_fpprank.php?lid=zhbvH1tcO7+6ORhXkNKfrA==</t>
    <phoneticPr fontId="3"/>
  </si>
  <si>
    <t>http://fs-system.jp/fs/pub_kaijyolist.php?lid=sG9eESVG1Bo=</t>
    <phoneticPr fontId="3"/>
  </si>
  <si>
    <t>http://fs-system.jp/fs/pub_matrix.php?lid=sG9eESVG1Bo=</t>
    <phoneticPr fontId="3"/>
  </si>
  <si>
    <t>http://fs-system.jp/fs/pub_penaltylist.php?lid=sG9eESVG1Bo=</t>
    <phoneticPr fontId="3"/>
  </si>
  <si>
    <t>東北リーグ【２部北】公開用ＵＲＬ</t>
    <rPh sb="0" eb="2">
      <t>トウホク</t>
    </rPh>
    <rPh sb="7" eb="8">
      <t>ブ</t>
    </rPh>
    <rPh sb="8" eb="9">
      <t>キタ</t>
    </rPh>
    <rPh sb="10" eb="13">
      <t>コウカイヨウ</t>
    </rPh>
    <phoneticPr fontId="20"/>
  </si>
  <si>
    <t>東北リーグ【２部南】公開用ＵＲＬ</t>
    <rPh sb="0" eb="2">
      <t>トウホク</t>
    </rPh>
    <rPh sb="7" eb="8">
      <t>ブ</t>
    </rPh>
    <rPh sb="8" eb="9">
      <t>ミナミ</t>
    </rPh>
    <rPh sb="10" eb="13">
      <t>コウカイヨウ</t>
    </rPh>
    <phoneticPr fontId="20"/>
  </si>
  <si>
    <t>東北リーグ【１部】公開用ＵＲＬ</t>
    <rPh sb="0" eb="2">
      <t>トウホク</t>
    </rPh>
    <rPh sb="7" eb="8">
      <t>ブ</t>
    </rPh>
    <rPh sb="9" eb="12">
      <t>コウカイヨウ</t>
    </rPh>
    <phoneticPr fontId="20"/>
  </si>
  <si>
    <t>http://fs-system.jp/fs/pub_taikaigamelist.php?lid=FLuWDd0daWs=</t>
    <phoneticPr fontId="3"/>
  </si>
  <si>
    <t>http://fs-system.jp/fs/pub_kaijyolist.php?lid=FLuWDd0daWs=</t>
    <phoneticPr fontId="3"/>
  </si>
  <si>
    <t>http://fs-system.jp/fs/pub_teamlank.php?lid=FLuWDd0daWs=</t>
    <phoneticPr fontId="3"/>
  </si>
  <si>
    <t>http://fs-system.jp/fs/pub_matrix.php?lid=FLuWDd0daWs=</t>
    <phoneticPr fontId="3"/>
  </si>
  <si>
    <t>http://fs-system.jp/fs/pub_penaltylist.php?lid=FLuWDd0daWs=</t>
    <phoneticPr fontId="3"/>
  </si>
  <si>
    <t>http://fs-system.jp/fs/pub_mlt_goalrank.php?lid=FLuWDd0daWs=</t>
    <phoneticPr fontId="3"/>
  </si>
  <si>
    <t>http://fs-system.jp/fs/pub_fpprank.php?lid=FLuWDd0daWs=</t>
    <phoneticPr fontId="3"/>
  </si>
  <si>
    <t>http://fs-system.jp/fs/pub_taikaigamelist.php?lid=uxaJWQpBxsk=</t>
    <phoneticPr fontId="3"/>
  </si>
  <si>
    <t>http://fs-system.jp/fs/pub_kaijyolist.php?lid=uxaJWQpBxsk=</t>
    <phoneticPr fontId="3"/>
  </si>
  <si>
    <t>http://fs-system.jp/fs/pub_teamlank.php?lid=uxaJWQpBxsk=</t>
    <phoneticPr fontId="3"/>
  </si>
  <si>
    <t>http://fs-system.jp/fs/pub_matrix.php?lid=uxaJWQpBxsk=</t>
    <phoneticPr fontId="3"/>
  </si>
  <si>
    <t>http://fs-system.jp/fs/pub_penaltylist.php?lid=uxaJWQpBxsk=</t>
    <phoneticPr fontId="3"/>
  </si>
  <si>
    <t>http://fs-system.jp/fs/pub_mlt_goalrank.php?lid=uxaJWQpBxsk=</t>
    <phoneticPr fontId="3"/>
  </si>
  <si>
    <t>http://fs-system.jp/fs/pub_fpprank.php?lid=uxaJWQpBxsk=</t>
    <phoneticPr fontId="3"/>
  </si>
  <si>
    <t>http://fs-system.jp/fs/pub_taikaigamelist.php?lid=sG9eESVG1Bo=</t>
    <phoneticPr fontId="3"/>
  </si>
  <si>
    <t>http://fs-system.jp/fs/pub_teamlank.php?lid=sG9eESVG1Bo=</t>
    <phoneticPr fontId="3"/>
  </si>
  <si>
    <t>http://fs-system.jp/fs/pub_mlt_goalrank.php?lid=sG9eESVG1Bo=</t>
    <phoneticPr fontId="3"/>
  </si>
  <si>
    <t>http://fs-system.jp/fs/pub_fpprank.php?lid=sG9eESVG1Bo=</t>
    <phoneticPr fontId="3"/>
  </si>
  <si>
    <t>ＭＣ</t>
    <phoneticPr fontId="3"/>
  </si>
  <si>
    <t>チーム</t>
    <phoneticPr fontId="3"/>
  </si>
  <si>
    <t>前期順位</t>
    <rPh sb="0" eb="2">
      <t>ゼンキ</t>
    </rPh>
    <rPh sb="2" eb="4">
      <t>ジュンイ</t>
    </rPh>
    <phoneticPr fontId="3"/>
  </si>
  <si>
    <t>試合№</t>
    <rPh sb="0" eb="2">
      <t>シアイ</t>
    </rPh>
    <phoneticPr fontId="3"/>
  </si>
  <si>
    <t>チームＨ</t>
    <phoneticPr fontId="3"/>
  </si>
  <si>
    <t>チームＡ</t>
    <phoneticPr fontId="3"/>
  </si>
  <si>
    <t>反転</t>
    <rPh sb="0" eb="2">
      <t>ハンテン</t>
    </rPh>
    <phoneticPr fontId="3"/>
  </si>
  <si>
    <t>上山市
体育文化
センター</t>
    <rPh sb="0" eb="3">
      <t>カミノヤマシ</t>
    </rPh>
    <rPh sb="4" eb="6">
      <t>タイイク</t>
    </rPh>
    <rPh sb="6" eb="8">
      <t>ブンカ</t>
    </rPh>
    <phoneticPr fontId="3"/>
  </si>
  <si>
    <t>八戸市
体育館</t>
    <rPh sb="0" eb="3">
      <t>ハチノヘシ</t>
    </rPh>
    <rPh sb="4" eb="7">
      <t>タイイクカン</t>
    </rPh>
    <phoneticPr fontId="3"/>
  </si>
  <si>
    <t>一関市
総合
体育館</t>
    <rPh sb="0" eb="3">
      <t>イチノセキシ</t>
    </rPh>
    <rPh sb="4" eb="6">
      <t>ソウゴウ</t>
    </rPh>
    <rPh sb="7" eb="10">
      <t>タイイクカン</t>
    </rPh>
    <phoneticPr fontId="3"/>
  </si>
  <si>
    <t>小野町
町民
体育館</t>
    <rPh sb="0" eb="2">
      <t>オノ</t>
    </rPh>
    <rPh sb="2" eb="3">
      <t>マチ</t>
    </rPh>
    <rPh sb="4" eb="6">
      <t>チョウミン</t>
    </rPh>
    <rPh sb="7" eb="10">
      <t>タイイクカン</t>
    </rPh>
    <phoneticPr fontId="3"/>
  </si>
  <si>
    <t>SuperSports XEBIO 東北Fリーグ １部 対戦表</t>
    <rPh sb="18" eb="20">
      <t>トウホク</t>
    </rPh>
    <rPh sb="26" eb="27">
      <t>ブ</t>
    </rPh>
    <rPh sb="28" eb="30">
      <t>タイセン</t>
    </rPh>
    <rPh sb="30" eb="31">
      <t>ヒョウ</t>
    </rPh>
    <phoneticPr fontId="3"/>
  </si>
  <si>
    <t>本宮市
総合
体育館</t>
    <rPh sb="0" eb="3">
      <t>モトミヤシ</t>
    </rPh>
    <rPh sb="4" eb="6">
      <t>ソウゴウ</t>
    </rPh>
    <rPh sb="7" eb="10">
      <t>タイイクカン</t>
    </rPh>
    <phoneticPr fontId="3"/>
  </si>
  <si>
    <t>ヴォスクオーレ仙台　サテライト</t>
    <rPh sb="7" eb="9">
      <t>センダイ</t>
    </rPh>
    <phoneticPr fontId="3"/>
  </si>
  <si>
    <t>ヴォスクオーレセンダイ　サテライト</t>
    <phoneticPr fontId="3"/>
  </si>
  <si>
    <t>ヴォスクオーレ</t>
    <phoneticPr fontId="3"/>
  </si>
  <si>
    <t>ヴォスクオーレ</t>
    <phoneticPr fontId="3"/>
  </si>
  <si>
    <t>山形県</t>
    <rPh sb="0" eb="3">
      <t>ヤマガタケン</t>
    </rPh>
    <phoneticPr fontId="3"/>
  </si>
  <si>
    <t>BOAVISTA　FUTSAL</t>
    <phoneticPr fontId="3"/>
  </si>
  <si>
    <t>ボアビス　タフットサル</t>
    <phoneticPr fontId="3"/>
  </si>
  <si>
    <t>ボアビスタ</t>
    <phoneticPr fontId="3"/>
  </si>
  <si>
    <t>レジェンガ</t>
    <phoneticPr fontId="3"/>
  </si>
  <si>
    <t>Rejenga</t>
    <phoneticPr fontId="3"/>
  </si>
  <si>
    <t>Rejenga Futsal Club</t>
    <phoneticPr fontId="3"/>
  </si>
  <si>
    <t>CROSS COLOURS</t>
    <phoneticPr fontId="3"/>
  </si>
  <si>
    <t>クロス　カラーズ</t>
    <phoneticPr fontId="3"/>
  </si>
  <si>
    <t>CROSS</t>
    <phoneticPr fontId="3"/>
  </si>
  <si>
    <t>クロス</t>
    <phoneticPr fontId="3"/>
  </si>
  <si>
    <t>ヴィヴァーレ一関</t>
    <rPh sb="6" eb="8">
      <t>イチノセキ</t>
    </rPh>
    <phoneticPr fontId="3"/>
  </si>
  <si>
    <t>vivale</t>
    <phoneticPr fontId="3"/>
  </si>
  <si>
    <t>エフシータマゲル</t>
    <phoneticPr fontId="3"/>
  </si>
  <si>
    <t>FC玉蹴</t>
    <rPh sb="2" eb="3">
      <t>タマ</t>
    </rPh>
    <rPh sb="3" eb="4">
      <t>ケ</t>
    </rPh>
    <phoneticPr fontId="3"/>
  </si>
  <si>
    <t>玉蹴</t>
    <rPh sb="0" eb="1">
      <t>タマ</t>
    </rPh>
    <rPh sb="1" eb="2">
      <t>ケ</t>
    </rPh>
    <phoneticPr fontId="3"/>
  </si>
  <si>
    <t>青森県</t>
    <rPh sb="0" eb="3">
      <t>アオモリケン</t>
    </rPh>
    <phoneticPr fontId="3"/>
  </si>
  <si>
    <t>Ｆ・Ｒｉｏｎ／きみまち</t>
    <phoneticPr fontId="3"/>
  </si>
  <si>
    <t>エフ・リオン キミマチ</t>
    <phoneticPr fontId="3"/>
  </si>
  <si>
    <t>SuperSports　XEBIO　東北Fリーグ</t>
    <rPh sb="18" eb="20">
      <t>トウホク</t>
    </rPh>
    <phoneticPr fontId="3"/>
  </si>
  <si>
    <t>SuperSports XEBIO 東北Fリーグ ２部南 対戦表</t>
    <rPh sb="18" eb="20">
      <t>トウホク</t>
    </rPh>
    <rPh sb="26" eb="27">
      <t>ブ</t>
    </rPh>
    <rPh sb="27" eb="28">
      <t>ミナミ</t>
    </rPh>
    <rPh sb="29" eb="31">
      <t>タイセン</t>
    </rPh>
    <rPh sb="31" eb="32">
      <t>ヒョウ</t>
    </rPh>
    <phoneticPr fontId="3"/>
  </si>
  <si>
    <t>SuperSports XEBIO 東北Fリーグ ２部北 対戦表</t>
    <rPh sb="18" eb="20">
      <t>トウホク</t>
    </rPh>
    <rPh sb="26" eb="27">
      <t>ブ</t>
    </rPh>
    <rPh sb="27" eb="28">
      <t>キタ</t>
    </rPh>
    <rPh sb="29" eb="31">
      <t>タイセン</t>
    </rPh>
    <rPh sb="31" eb="32">
      <t>ヒョウ</t>
    </rPh>
    <phoneticPr fontId="3"/>
  </si>
  <si>
    <t>SuperSports XEBIO 東北Fリーグ １部　成績表</t>
    <rPh sb="18" eb="20">
      <t>トウホク</t>
    </rPh>
    <rPh sb="26" eb="27">
      <t>ブ</t>
    </rPh>
    <rPh sb="28" eb="30">
      <t>セイセキ</t>
    </rPh>
    <rPh sb="30" eb="31">
      <t>ヒョウ</t>
    </rPh>
    <phoneticPr fontId="4"/>
  </si>
  <si>
    <t>ULTIMO</t>
    <phoneticPr fontId="4"/>
  </si>
  <si>
    <t>Itatica八戸</t>
    <rPh sb="7" eb="9">
      <t>ハチノヘ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</si>
  <si>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</si>
  <si>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</si>
  <si>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</si>
  <si>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</si>
  <si>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</si>
  <si>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</si>
  <si>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</si>
  <si>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</si>
  <si>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</si>
  <si>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</si>
  <si>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</si>
  <si>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</si>
  <si>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</si>
  <si>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</si>
  <si>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</si>
  <si>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</si>
  <si>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D</t>
    <phoneticPr fontId="3"/>
  </si>
  <si>
    <t>C</t>
    <phoneticPr fontId="3"/>
  </si>
  <si>
    <t>B</t>
    <phoneticPr fontId="3"/>
  </si>
  <si>
    <t>A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</si>
  <si>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</si>
  <si>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</si>
  <si>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</si>
  <si>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</si>
  <si>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C</t>
    <phoneticPr fontId="3"/>
  </si>
  <si>
    <t>C</t>
    <phoneticPr fontId="3"/>
  </si>
  <si>
    <t>A</t>
    <phoneticPr fontId="3"/>
  </si>
  <si>
    <t>D</t>
    <phoneticPr fontId="3"/>
  </si>
  <si>
    <t>B</t>
    <phoneticPr fontId="3"/>
  </si>
  <si>
    <t>ｽﾎﾟｶﾙｲﾝ
黒石</t>
    <rPh sb="8" eb="9">
      <t>クロ</t>
    </rPh>
    <rPh sb="9" eb="10">
      <t>イシ</t>
    </rPh>
    <phoneticPr fontId="3"/>
  </si>
  <si>
    <t>花巻市民
体育館</t>
    <rPh sb="0" eb="4">
      <t>ハナマキシミン</t>
    </rPh>
    <rPh sb="5" eb="8">
      <t>タイイクカン</t>
    </rPh>
    <phoneticPr fontId="3"/>
  </si>
  <si>
    <t>北Ｄ</t>
    <phoneticPr fontId="3"/>
  </si>
  <si>
    <t>北Ｂ</t>
    <phoneticPr fontId="3"/>
  </si>
  <si>
    <t>北Ｅ</t>
    <phoneticPr fontId="3"/>
  </si>
  <si>
    <t>北Ｆ</t>
    <phoneticPr fontId="3"/>
  </si>
  <si>
    <t>北Ｃ</t>
    <phoneticPr fontId="4"/>
  </si>
  <si>
    <t>北Ｂ</t>
    <phoneticPr fontId="4"/>
  </si>
  <si>
    <t>北Ｄ</t>
    <phoneticPr fontId="4"/>
  </si>
  <si>
    <t>北Ｅ</t>
    <phoneticPr fontId="4"/>
  </si>
  <si>
    <t>北Ｅ</t>
    <phoneticPr fontId="3"/>
  </si>
  <si>
    <t>北Ｃ</t>
    <phoneticPr fontId="3"/>
  </si>
  <si>
    <t>北Ａ</t>
    <phoneticPr fontId="3"/>
  </si>
  <si>
    <t>北Ａ</t>
    <phoneticPr fontId="3"/>
  </si>
  <si>
    <t>北Ｄ</t>
    <phoneticPr fontId="3"/>
  </si>
  <si>
    <t>北Ｅ</t>
    <phoneticPr fontId="3"/>
  </si>
  <si>
    <t>北Ｃ</t>
    <phoneticPr fontId="3"/>
  </si>
  <si>
    <t>北Ｂ</t>
    <phoneticPr fontId="3"/>
  </si>
  <si>
    <t>北Ｆ</t>
    <phoneticPr fontId="3"/>
  </si>
  <si>
    <t>北Ｂ</t>
    <phoneticPr fontId="3"/>
  </si>
  <si>
    <t>北Ｆ</t>
    <phoneticPr fontId="3"/>
  </si>
  <si>
    <t>北Ｄ</t>
    <phoneticPr fontId="3"/>
  </si>
  <si>
    <t>北Ｃ</t>
    <phoneticPr fontId="3"/>
  </si>
  <si>
    <t>小野町町民
体育館</t>
    <rPh sb="0" eb="2">
      <t>オノ</t>
    </rPh>
    <rPh sb="2" eb="3">
      <t>マチ</t>
    </rPh>
    <rPh sb="3" eb="5">
      <t>チョウミン</t>
    </rPh>
    <rPh sb="6" eb="9">
      <t>タイイクカン</t>
    </rPh>
    <phoneticPr fontId="3"/>
  </si>
  <si>
    <t>かちかち山</t>
    <rPh sb="4" eb="5">
      <t>ヤマ</t>
    </rPh>
    <phoneticPr fontId="4"/>
  </si>
  <si>
    <t>BOAVISTA</t>
    <phoneticPr fontId="4"/>
  </si>
  <si>
    <t>Rejenga</t>
    <phoneticPr fontId="4"/>
  </si>
  <si>
    <t>BOAVISTA</t>
    <phoneticPr fontId="3"/>
  </si>
  <si>
    <t>磐梯熱海
ｱｲｽｱﾘｰﾅ</t>
    <rPh sb="0" eb="2">
      <t>バンダイ</t>
    </rPh>
    <rPh sb="2" eb="4">
      <t>アツミ</t>
    </rPh>
    <phoneticPr fontId="3"/>
  </si>
  <si>
    <t>南Ｃ</t>
    <rPh sb="0" eb="1">
      <t>ミナミ</t>
    </rPh>
    <phoneticPr fontId="3"/>
  </si>
  <si>
    <t>南Ｂ</t>
    <rPh sb="0" eb="1">
      <t>ミナミ</t>
    </rPh>
    <phoneticPr fontId="3"/>
  </si>
  <si>
    <t>南Ａ</t>
    <rPh sb="0" eb="1">
      <t>ミナミ</t>
    </rPh>
    <phoneticPr fontId="3"/>
  </si>
  <si>
    <t>南Ｄ</t>
    <rPh sb="0" eb="1">
      <t>ミナミ</t>
    </rPh>
    <phoneticPr fontId="3"/>
  </si>
  <si>
    <t>南Ｅ</t>
    <rPh sb="0" eb="1">
      <t>ミナミ</t>
    </rPh>
    <phoneticPr fontId="3"/>
  </si>
  <si>
    <t>南Ｆ</t>
    <rPh sb="0" eb="1">
      <t>ミナミ</t>
    </rPh>
    <phoneticPr fontId="3"/>
  </si>
  <si>
    <t>南Ｃ</t>
    <phoneticPr fontId="3"/>
  </si>
  <si>
    <t>南Ｆ</t>
    <phoneticPr fontId="3"/>
  </si>
  <si>
    <t>南Ｂ</t>
    <phoneticPr fontId="3"/>
  </si>
  <si>
    <t>南Ｄ</t>
    <phoneticPr fontId="3"/>
  </si>
  <si>
    <t>南Ｆ</t>
    <phoneticPr fontId="3"/>
  </si>
  <si>
    <t>南Ｂ</t>
    <phoneticPr fontId="3"/>
  </si>
  <si>
    <t>南Ｄ</t>
    <phoneticPr fontId="3"/>
  </si>
  <si>
    <t>南Ｂ</t>
    <phoneticPr fontId="3"/>
  </si>
  <si>
    <t>南Ｃ</t>
    <phoneticPr fontId="3"/>
  </si>
  <si>
    <t>南Ｅ</t>
    <phoneticPr fontId="3"/>
  </si>
  <si>
    <t>南Ｅ</t>
    <phoneticPr fontId="3"/>
  </si>
  <si>
    <t>南Ｃ</t>
    <phoneticPr fontId="3"/>
  </si>
  <si>
    <t>南Ａ</t>
    <phoneticPr fontId="3"/>
  </si>
  <si>
    <t>南Ｅ</t>
    <phoneticPr fontId="3"/>
  </si>
  <si>
    <t>南Ａ</t>
    <phoneticPr fontId="3"/>
  </si>
  <si>
    <t>南Ｄ</t>
    <phoneticPr fontId="3"/>
  </si>
  <si>
    <t>南Ａ</t>
    <phoneticPr fontId="3"/>
  </si>
  <si>
    <t>SuperSports XEBIO 東北Fリーグ ２部北　成績表</t>
    <rPh sb="18" eb="20">
      <t>トウホク</t>
    </rPh>
    <rPh sb="26" eb="27">
      <t>ブ</t>
    </rPh>
    <rPh sb="27" eb="28">
      <t>キタ</t>
    </rPh>
    <rPh sb="29" eb="31">
      <t>セイセキ</t>
    </rPh>
    <rPh sb="31" eb="32">
      <t>ヒョウ</t>
    </rPh>
    <phoneticPr fontId="4"/>
  </si>
  <si>
    <t>SuperSports XEBIO 東北Fリーグ ２部南　成績表</t>
    <rPh sb="18" eb="20">
      <t>トウホク</t>
    </rPh>
    <rPh sb="26" eb="27">
      <t>ブ</t>
    </rPh>
    <rPh sb="27" eb="28">
      <t>ミナミ</t>
    </rPh>
    <rPh sb="29" eb="31">
      <t>セイセキ</t>
    </rPh>
    <rPh sb="31" eb="32">
      <t>ヒョウ</t>
    </rPh>
    <phoneticPr fontId="4"/>
  </si>
  <si>
    <t>Zoorasia</t>
    <phoneticPr fontId="4"/>
  </si>
  <si>
    <t>azul</t>
    <phoneticPr fontId="4"/>
  </si>
  <si>
    <t>zoorasia S.F.T</t>
    <phoneticPr fontId="3"/>
  </si>
  <si>
    <t>zoorasia</t>
    <phoneticPr fontId="3"/>
  </si>
  <si>
    <t>ズーラシア　エス.エフ.ティー</t>
    <phoneticPr fontId="3"/>
  </si>
  <si>
    <t>マエダ
アリーナ</t>
    <phoneticPr fontId="3"/>
  </si>
  <si>
    <t>花巻市総合
体育館</t>
    <rPh sb="0" eb="3">
      <t>ハナマキシ</t>
    </rPh>
    <rPh sb="3" eb="5">
      <t>ソウゴウ</t>
    </rPh>
    <rPh sb="6" eb="9">
      <t>タイイクカン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</si>
</sst>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第&quot;#&quot;節&quot;"/>
    <numFmt numFmtId="177" formatCode="m&quot;月&quot;d&quot;日&quot;;@"/>
    <numFmt numFmtId="178" formatCode="h:mm;@"/>
  </numFmts>
  <fonts count="26">
    <font>
      <sz val="12"/>
      <name val="Osaka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Osaka"/>
      <family val="3"/>
      <charset val="128"/>
    </font>
    <font>
      <sz val="11"/>
      <name val="ＭＳ Ｐゴシック"/>
      <family val="3"/>
      <charset val="128"/>
    </font>
    <font>
      <b/>
      <sz val="20"/>
      <name val="Osaka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HGｺﾞｼｯｸE"/>
      <family val="3"/>
      <charset val="128"/>
    </font>
    <font>
      <b/>
      <sz val="16"/>
      <color indexed="10"/>
      <name val="Osaka"/>
      <family val="3"/>
      <charset val="128"/>
    </font>
    <font>
      <sz val="14"/>
      <name val="Osaka"/>
      <family val="3"/>
      <charset val="128"/>
    </font>
    <font>
      <sz val="10"/>
      <name val="Osaka"/>
      <family val="3"/>
      <charset val="128"/>
    </font>
    <font>
      <b/>
      <sz val="1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>
      <alignment vertical="center"/>
    </xf>
    <xf numFmtId="0" fontId="1" fillId="0" borderId="0"/>
    <xf numFmtId="0" fontId="23" fillId="0" borderId="0" applyNumberFormat="0" applyFill="0" applyBorder="0" applyAlignment="0" applyProtection="0"/>
  </cellStyleXfs>
  <cellXfs count="525">
    <xf numFmtId="0" fontId="0" fillId="0" borderId="0" xfId="0"/>
    <xf numFmtId="0" fontId="5" fillId="0" borderId="1" xfId="2" applyFont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8" fillId="3" borderId="0" xfId="2" applyFill="1" applyAlignment="1">
      <alignment vertical="top"/>
    </xf>
    <xf numFmtId="0" fontId="8" fillId="2" borderId="4" xfId="2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 shrinkToFit="1"/>
    </xf>
    <xf numFmtId="0" fontId="8" fillId="5" borderId="5" xfId="2" applyFill="1" applyBorder="1" applyAlignment="1">
      <alignment horizontal="center" vertical="center" shrinkToFit="1"/>
    </xf>
    <xf numFmtId="0" fontId="8" fillId="5" borderId="4" xfId="2" applyFill="1" applyBorder="1" applyAlignment="1">
      <alignment horizontal="center" vertical="center" shrinkToFit="1"/>
    </xf>
    <xf numFmtId="0" fontId="8" fillId="5" borderId="6" xfId="2" applyFill="1" applyBorder="1" applyAlignment="1">
      <alignment horizontal="center" vertical="center" shrinkToFit="1"/>
    </xf>
    <xf numFmtId="0" fontId="8" fillId="2" borderId="7" xfId="2" applyFont="1" applyFill="1" applyBorder="1" applyAlignment="1">
      <alignment horizontal="center" vertical="center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12" fillId="0" borderId="0" xfId="0" applyFont="1"/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1" xfId="0" applyFont="1" applyBorder="1"/>
    <xf numFmtId="0" fontId="12" fillId="0" borderId="12" xfId="0" applyFont="1" applyBorder="1" applyAlignment="1">
      <alignment horizontal="center" vertical="center" shrinkToFit="1"/>
    </xf>
    <xf numFmtId="56" fontId="12" fillId="0" borderId="13" xfId="0" applyNumberFormat="1" applyFont="1" applyBorder="1"/>
    <xf numFmtId="0" fontId="12" fillId="0" borderId="14" xfId="0" applyFont="1" applyBorder="1"/>
    <xf numFmtId="56" fontId="12" fillId="0" borderId="15" xfId="0" applyNumberFormat="1" applyFont="1" applyBorder="1"/>
    <xf numFmtId="0" fontId="12" fillId="0" borderId="16" xfId="0" applyFont="1" applyBorder="1"/>
    <xf numFmtId="0" fontId="12" fillId="0" borderId="17" xfId="0" applyFont="1" applyBorder="1" applyAlignment="1">
      <alignment horizontal="center" vertical="center" shrinkToFit="1"/>
    </xf>
    <xf numFmtId="56" fontId="12" fillId="0" borderId="18" xfId="0" applyNumberFormat="1" applyFont="1" applyBorder="1"/>
    <xf numFmtId="0" fontId="12" fillId="6" borderId="0" xfId="0" applyFont="1" applyFill="1"/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7" fillId="0" borderId="0" xfId="0" applyFont="1" applyBorder="1"/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3" borderId="16" xfId="2" applyFont="1" applyFill="1" applyBorder="1" applyAlignment="1">
      <alignment horizontal="center" vertical="center"/>
    </xf>
    <xf numFmtId="0" fontId="14" fillId="3" borderId="17" xfId="2" applyFont="1" applyFill="1" applyBorder="1" applyAlignment="1">
      <alignment horizontal="center" vertical="center"/>
    </xf>
    <xf numFmtId="0" fontId="14" fillId="3" borderId="18" xfId="2" applyFont="1" applyFill="1" applyBorder="1" applyAlignment="1">
      <alignment horizontal="center" vertical="center"/>
    </xf>
    <xf numFmtId="0" fontId="14" fillId="3" borderId="24" xfId="2" applyFont="1" applyFill="1" applyBorder="1" applyAlignment="1">
      <alignment horizontal="center" vertical="center" wrapText="1"/>
    </xf>
    <xf numFmtId="0" fontId="14" fillId="3" borderId="25" xfId="2" applyFont="1" applyFill="1" applyBorder="1" applyAlignment="1">
      <alignment horizontal="center" vertical="center" wrapText="1"/>
    </xf>
    <xf numFmtId="0" fontId="14" fillId="3" borderId="26" xfId="2" applyFont="1" applyFill="1" applyBorder="1" applyAlignment="1">
      <alignment horizontal="center" vertical="center" wrapText="1"/>
    </xf>
    <xf numFmtId="0" fontId="8" fillId="2" borderId="19" xfId="2" applyFill="1" applyBorder="1" applyAlignment="1">
      <alignment horizontal="center" vertical="center"/>
    </xf>
    <xf numFmtId="0" fontId="14" fillId="3" borderId="27" xfId="2" applyFont="1" applyFill="1" applyBorder="1" applyAlignment="1">
      <alignment horizontal="center" vertical="center"/>
    </xf>
    <xf numFmtId="0" fontId="14" fillId="3" borderId="28" xfId="2" applyFont="1" applyFill="1" applyBorder="1" applyAlignment="1">
      <alignment horizontal="center" vertical="center"/>
    </xf>
    <xf numFmtId="0" fontId="14" fillId="3" borderId="29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12" fillId="2" borderId="1" xfId="2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12" fillId="2" borderId="0" xfId="2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8" fillId="0" borderId="22" xfId="2" applyFont="1" applyBorder="1" applyAlignment="1">
      <alignment vertical="center"/>
    </xf>
    <xf numFmtId="0" fontId="8" fillId="0" borderId="33" xfId="2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0" fontId="2" fillId="2" borderId="3" xfId="2" applyFont="1" applyFill="1" applyBorder="1" applyAlignment="1">
      <alignment vertical="center"/>
    </xf>
    <xf numFmtId="0" fontId="0" fillId="0" borderId="9" xfId="0" applyBorder="1"/>
    <xf numFmtId="0" fontId="0" fillId="0" borderId="22" xfId="0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8" borderId="4" xfId="2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" fillId="2" borderId="35" xfId="2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0" fillId="0" borderId="0" xfId="0" applyFill="1" applyAlignment="1"/>
    <xf numFmtId="0" fontId="13" fillId="0" borderId="4" xfId="0" applyFont="1" applyFill="1" applyBorder="1" applyAlignment="1">
      <alignment horizontal="center" vertical="center" shrinkToFit="1"/>
    </xf>
    <xf numFmtId="0" fontId="17" fillId="7" borderId="0" xfId="0" applyFont="1" applyFill="1" applyAlignment="1" applyProtection="1">
      <alignment horizontal="center" vertical="center"/>
      <protection locked="0"/>
    </xf>
    <xf numFmtId="0" fontId="10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17" fillId="0" borderId="0" xfId="0" applyFont="1" applyFill="1" applyAlignment="1">
      <alignment horizontal="center"/>
    </xf>
    <xf numFmtId="0" fontId="12" fillId="0" borderId="0" xfId="0" applyFont="1" applyFill="1" applyAlignment="1"/>
    <xf numFmtId="0" fontId="13" fillId="0" borderId="19" xfId="0" applyFont="1" applyFill="1" applyBorder="1"/>
    <xf numFmtId="0" fontId="10" fillId="0" borderId="0" xfId="0" applyFont="1" applyFill="1" applyAlignment="1"/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shrinkToFit="1"/>
    </xf>
    <xf numFmtId="0" fontId="12" fillId="6" borderId="8" xfId="0" applyFont="1" applyFill="1" applyBorder="1"/>
    <xf numFmtId="0" fontId="12" fillId="6" borderId="9" xfId="0" applyFont="1" applyFill="1" applyBorder="1"/>
    <xf numFmtId="0" fontId="12" fillId="6" borderId="10" xfId="0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vertical="center"/>
    </xf>
    <xf numFmtId="0" fontId="5" fillId="3" borderId="2" xfId="2" applyFont="1" applyFill="1" applyBorder="1" applyAlignment="1">
      <alignment vertical="center"/>
    </xf>
    <xf numFmtId="0" fontId="5" fillId="3" borderId="3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 vertical="center" shrinkToFit="1"/>
    </xf>
    <xf numFmtId="0" fontId="14" fillId="3" borderId="0" xfId="2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0" xfId="0" applyFont="1" applyBorder="1"/>
    <xf numFmtId="0" fontId="12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/>
      <protection locked="0"/>
    </xf>
    <xf numFmtId="0" fontId="0" fillId="9" borderId="0" xfId="0" applyFill="1"/>
    <xf numFmtId="0" fontId="21" fillId="0" borderId="0" xfId="0" applyFont="1"/>
    <xf numFmtId="0" fontId="0" fillId="0" borderId="14" xfId="0" applyBorder="1"/>
    <xf numFmtId="0" fontId="0" fillId="0" borderId="0" xfId="0" applyBorder="1"/>
    <xf numFmtId="0" fontId="0" fillId="0" borderId="16" xfId="0" applyBorder="1"/>
    <xf numFmtId="56" fontId="12" fillId="0" borderId="0" xfId="0" applyNumberFormat="1" applyFont="1"/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>
      <alignment horizontal="center" vertical="top"/>
    </xf>
    <xf numFmtId="0" fontId="12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2" fillId="0" borderId="100" xfId="0" applyFont="1" applyBorder="1"/>
    <xf numFmtId="0" fontId="12" fillId="0" borderId="98" xfId="0" applyFont="1" applyBorder="1"/>
    <xf numFmtId="0" fontId="12" fillId="0" borderId="99" xfId="0" applyFont="1" applyBorder="1"/>
    <xf numFmtId="0" fontId="12" fillId="0" borderId="92" xfId="0" applyFont="1" applyBorder="1"/>
    <xf numFmtId="0" fontId="0" fillId="0" borderId="97" xfId="0" applyBorder="1"/>
    <xf numFmtId="0" fontId="12" fillId="0" borderId="97" xfId="0" applyFont="1" applyBorder="1"/>
    <xf numFmtId="0" fontId="12" fillId="0" borderId="18" xfId="0" applyFont="1" applyBorder="1"/>
    <xf numFmtId="0" fontId="9" fillId="0" borderId="14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92" xfId="0" applyFont="1" applyBorder="1" applyAlignment="1">
      <alignment horizontal="centerContinuous"/>
    </xf>
    <xf numFmtId="0" fontId="0" fillId="0" borderId="101" xfId="0" applyBorder="1" applyAlignment="1">
      <alignment vertical="center"/>
    </xf>
    <xf numFmtId="0" fontId="0" fillId="0" borderId="102" xfId="0" applyBorder="1"/>
    <xf numFmtId="0" fontId="12" fillId="0" borderId="102" xfId="0" applyFont="1" applyBorder="1"/>
    <xf numFmtId="0" fontId="12" fillId="0" borderId="103" xfId="0" applyFont="1" applyBorder="1"/>
    <xf numFmtId="0" fontId="0" fillId="0" borderId="14" xfId="0" applyBorder="1" applyAlignment="1">
      <alignment vertical="center"/>
    </xf>
    <xf numFmtId="0" fontId="12" fillId="0" borderId="104" xfId="0" applyFont="1" applyFill="1" applyBorder="1" applyAlignment="1" applyProtection="1">
      <alignment horizontal="center"/>
      <protection locked="0"/>
    </xf>
    <xf numFmtId="0" fontId="0" fillId="0" borderId="105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10" xfId="0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top"/>
    </xf>
    <xf numFmtId="0" fontId="12" fillId="0" borderId="115" xfId="0" applyFont="1" applyFill="1" applyBorder="1" applyAlignment="1" applyProtection="1">
      <alignment horizontal="center"/>
      <protection locked="0"/>
    </xf>
    <xf numFmtId="0" fontId="6" fillId="0" borderId="104" xfId="0" applyFont="1" applyFill="1" applyBorder="1" applyAlignment="1">
      <alignment horizontal="center" vertical="top"/>
    </xf>
    <xf numFmtId="0" fontId="10" fillId="0" borderId="104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2" fillId="0" borderId="3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shrinkToFit="1"/>
    </xf>
    <xf numFmtId="20" fontId="24" fillId="0" borderId="0" xfId="0" applyNumberFormat="1" applyFont="1"/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1" xfId="0" applyFont="1" applyFill="1" applyBorder="1"/>
    <xf numFmtId="0" fontId="12" fillId="0" borderId="12" xfId="0" applyFont="1" applyFill="1" applyBorder="1" applyAlignment="1">
      <alignment horizontal="center" vertical="center" shrinkToFit="1"/>
    </xf>
    <xf numFmtId="56" fontId="12" fillId="0" borderId="13" xfId="0" applyNumberFormat="1" applyFont="1" applyFill="1" applyBorder="1"/>
    <xf numFmtId="0" fontId="21" fillId="0" borderId="0" xfId="0" applyFont="1" applyFill="1"/>
    <xf numFmtId="56" fontId="12" fillId="0" borderId="0" xfId="0" applyNumberFormat="1" applyFont="1" applyFill="1"/>
    <xf numFmtId="0" fontId="12" fillId="0" borderId="14" xfId="0" applyFont="1" applyFill="1" applyBorder="1"/>
    <xf numFmtId="56" fontId="12" fillId="0" borderId="15" xfId="0" applyNumberFormat="1" applyFont="1" applyFill="1" applyBorder="1"/>
    <xf numFmtId="0" fontId="12" fillId="0" borderId="16" xfId="0" applyFont="1" applyFill="1" applyBorder="1"/>
    <xf numFmtId="0" fontId="12" fillId="0" borderId="17" xfId="0" applyFont="1" applyFill="1" applyBorder="1" applyAlignment="1">
      <alignment horizontal="center" vertical="center" shrinkToFit="1"/>
    </xf>
    <xf numFmtId="56" fontId="12" fillId="0" borderId="18" xfId="0" applyNumberFormat="1" applyFont="1" applyFill="1" applyBorder="1"/>
    <xf numFmtId="20" fontId="24" fillId="0" borderId="0" xfId="0" applyNumberFormat="1" applyFont="1" applyFill="1"/>
    <xf numFmtId="20" fontId="12" fillId="0" borderId="0" xfId="0" applyNumberFormat="1" applyFont="1" applyFill="1"/>
    <xf numFmtId="0" fontId="12" fillId="0" borderId="0" xfId="0" applyFont="1" applyFill="1" applyAlignment="1">
      <alignment horizontal="center" wrapText="1"/>
    </xf>
    <xf numFmtId="0" fontId="12" fillId="0" borderId="119" xfId="0" applyFont="1" applyFill="1" applyBorder="1" applyAlignment="1">
      <alignment horizontal="center" vertical="center"/>
    </xf>
    <xf numFmtId="178" fontId="12" fillId="0" borderId="0" xfId="0" applyNumberFormat="1" applyFont="1" applyFill="1"/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Continuous"/>
    </xf>
    <xf numFmtId="0" fontId="14" fillId="9" borderId="24" xfId="2" applyFont="1" applyFill="1" applyBorder="1" applyAlignment="1">
      <alignment horizontal="center" vertical="center" wrapText="1"/>
    </xf>
    <xf numFmtId="0" fontId="14" fillId="9" borderId="25" xfId="2" applyFont="1" applyFill="1" applyBorder="1" applyAlignment="1">
      <alignment horizontal="center" vertical="center" wrapText="1"/>
    </xf>
    <xf numFmtId="0" fontId="14" fillId="9" borderId="26" xfId="2" applyFont="1" applyFill="1" applyBorder="1" applyAlignment="1">
      <alignment horizontal="center" vertical="center" wrapText="1"/>
    </xf>
    <xf numFmtId="0" fontId="14" fillId="9" borderId="16" xfId="2" applyFont="1" applyFill="1" applyBorder="1" applyAlignment="1">
      <alignment horizontal="center" vertical="center"/>
    </xf>
    <xf numFmtId="0" fontId="14" fillId="9" borderId="17" xfId="2" applyFont="1" applyFill="1" applyBorder="1" applyAlignment="1">
      <alignment horizontal="center" vertical="center"/>
    </xf>
    <xf numFmtId="0" fontId="14" fillId="9" borderId="18" xfId="2" applyFont="1" applyFill="1" applyBorder="1" applyAlignment="1">
      <alignment horizontal="center" vertical="center"/>
    </xf>
    <xf numFmtId="0" fontId="14" fillId="9" borderId="27" xfId="2" applyFont="1" applyFill="1" applyBorder="1" applyAlignment="1">
      <alignment horizontal="center" vertical="center"/>
    </xf>
    <xf numFmtId="0" fontId="14" fillId="9" borderId="28" xfId="2" applyFont="1" applyFill="1" applyBorder="1" applyAlignment="1">
      <alignment horizontal="center" vertical="center"/>
    </xf>
    <xf numFmtId="0" fontId="14" fillId="9" borderId="29" xfId="2" applyFont="1" applyFill="1" applyBorder="1" applyAlignment="1">
      <alignment horizontal="center" vertical="center"/>
    </xf>
    <xf numFmtId="0" fontId="23" fillId="0" borderId="106" xfId="4" applyBorder="1" applyAlignment="1">
      <alignment horizontal="left" vertical="center" wrapText="1"/>
    </xf>
    <xf numFmtId="0" fontId="18" fillId="0" borderId="106" xfId="0" applyFont="1" applyBorder="1" applyAlignment="1">
      <alignment horizontal="left" vertical="center" wrapText="1"/>
    </xf>
    <xf numFmtId="0" fontId="18" fillId="0" borderId="107" xfId="0" applyFont="1" applyBorder="1" applyAlignment="1">
      <alignment horizontal="left" vertical="center" wrapText="1"/>
    </xf>
    <xf numFmtId="0" fontId="23" fillId="0" borderId="91" xfId="4" applyBorder="1" applyAlignment="1">
      <alignment horizontal="left" vertical="center" wrapText="1"/>
    </xf>
    <xf numFmtId="0" fontId="18" fillId="0" borderId="91" xfId="0" applyFont="1" applyBorder="1" applyAlignment="1">
      <alignment horizontal="left" vertical="center" wrapText="1"/>
    </xf>
    <xf numFmtId="0" fontId="18" fillId="0" borderId="109" xfId="0" applyFont="1" applyBorder="1" applyAlignment="1">
      <alignment horizontal="left" vertical="center" wrapText="1"/>
    </xf>
    <xf numFmtId="0" fontId="23" fillId="0" borderId="111" xfId="4" applyBorder="1" applyAlignment="1">
      <alignment horizontal="left" vertical="center" wrapText="1"/>
    </xf>
    <xf numFmtId="0" fontId="18" fillId="0" borderId="111" xfId="0" applyFont="1" applyBorder="1" applyAlignment="1">
      <alignment horizontal="left" vertical="center" wrapText="1"/>
    </xf>
    <xf numFmtId="0" fontId="18" fillId="0" borderId="1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92" xfId="0" applyFont="1" applyBorder="1" applyAlignment="1">
      <alignment horizontal="left" vertical="center" wrapText="1"/>
    </xf>
    <xf numFmtId="0" fontId="18" fillId="0" borderId="102" xfId="0" applyFont="1" applyBorder="1" applyAlignment="1">
      <alignment horizontal="left" vertical="center" wrapText="1"/>
    </xf>
    <xf numFmtId="0" fontId="18" fillId="0" borderId="103" xfId="0" applyFont="1" applyBorder="1" applyAlignment="1">
      <alignment horizontal="left" vertical="center" wrapText="1"/>
    </xf>
    <xf numFmtId="0" fontId="8" fillId="0" borderId="120" xfId="0" applyFont="1" applyBorder="1" applyAlignment="1">
      <alignment horizontal="center" vertical="center"/>
    </xf>
    <xf numFmtId="0" fontId="14" fillId="0" borderId="117" xfId="0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113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104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104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4" fillId="0" borderId="118" xfId="0" applyFont="1" applyFill="1" applyBorder="1" applyAlignment="1" applyProtection="1">
      <alignment horizontal="center" vertical="center"/>
      <protection locked="0"/>
    </xf>
    <xf numFmtId="0" fontId="14" fillId="0" borderId="79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114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115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10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115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115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177" fontId="14" fillId="9" borderId="116" xfId="2" applyNumberFormat="1" applyFont="1" applyFill="1" applyBorder="1" applyAlignment="1">
      <alignment horizontal="center" vertical="center" wrapText="1"/>
    </xf>
    <xf numFmtId="177" fontId="14" fillId="9" borderId="122" xfId="2" applyNumberFormat="1" applyFont="1" applyFill="1" applyBorder="1" applyAlignment="1">
      <alignment horizontal="center" vertical="center" wrapText="1"/>
    </xf>
    <xf numFmtId="177" fontId="14" fillId="9" borderId="123" xfId="2" applyNumberFormat="1" applyFont="1" applyFill="1" applyBorder="1" applyAlignment="1">
      <alignment horizontal="center" vertical="center" wrapText="1"/>
    </xf>
    <xf numFmtId="177" fontId="14" fillId="9" borderId="124" xfId="2" applyNumberFormat="1" applyFont="1" applyFill="1" applyBorder="1" applyAlignment="1">
      <alignment horizontal="center" vertical="center" wrapText="1"/>
    </xf>
    <xf numFmtId="177" fontId="14" fillId="9" borderId="53" xfId="2" applyNumberFormat="1" applyFont="1" applyFill="1" applyBorder="1" applyAlignment="1">
      <alignment horizontal="center" vertical="center"/>
    </xf>
    <xf numFmtId="177" fontId="14" fillId="9" borderId="54" xfId="2" applyNumberFormat="1" applyFont="1" applyFill="1" applyBorder="1" applyAlignment="1">
      <alignment horizontal="center" vertical="center"/>
    </xf>
    <xf numFmtId="177" fontId="14" fillId="9" borderId="55" xfId="2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5" borderId="22" xfId="2" applyFont="1" applyFill="1" applyBorder="1" applyAlignment="1">
      <alignment horizontal="center" vertical="center"/>
    </xf>
    <xf numFmtId="0" fontId="11" fillId="5" borderId="43" xfId="2" applyFont="1" applyFill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77" xfId="2" applyFont="1" applyBorder="1" applyAlignment="1">
      <alignment horizontal="center" vertical="center"/>
    </xf>
    <xf numFmtId="0" fontId="11" fillId="4" borderId="32" xfId="2" applyFont="1" applyFill="1" applyBorder="1" applyAlignment="1">
      <alignment horizontal="center" vertical="center"/>
    </xf>
    <xf numFmtId="0" fontId="11" fillId="4" borderId="33" xfId="2" applyFont="1" applyFill="1" applyBorder="1" applyAlignment="1">
      <alignment horizontal="center" vertical="center"/>
    </xf>
    <xf numFmtId="0" fontId="11" fillId="4" borderId="77" xfId="2" applyFont="1" applyFill="1" applyBorder="1" applyAlignment="1">
      <alignment horizontal="center" vertical="center"/>
    </xf>
    <xf numFmtId="0" fontId="11" fillId="5" borderId="45" xfId="2" applyFont="1" applyFill="1" applyBorder="1" applyAlignment="1">
      <alignment horizontal="center" vertical="center"/>
    </xf>
    <xf numFmtId="177" fontId="14" fillId="9" borderId="98" xfId="2" applyNumberFormat="1" applyFont="1" applyFill="1" applyBorder="1" applyAlignment="1">
      <alignment horizontal="center" vertical="center" wrapText="1"/>
    </xf>
    <xf numFmtId="177" fontId="14" fillId="9" borderId="121" xfId="2" applyNumberFormat="1" applyFont="1" applyFill="1" applyBorder="1" applyAlignment="1">
      <alignment horizontal="center" vertical="center" wrapText="1"/>
    </xf>
    <xf numFmtId="177" fontId="14" fillId="9" borderId="89" xfId="2" applyNumberFormat="1" applyFont="1" applyFill="1" applyBorder="1" applyAlignment="1">
      <alignment horizontal="center" vertical="center"/>
    </xf>
    <xf numFmtId="0" fontId="11" fillId="0" borderId="66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65" xfId="2" applyFont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177" fontId="14" fillId="9" borderId="68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shrinkToFit="1"/>
    </xf>
    <xf numFmtId="0" fontId="2" fillId="2" borderId="65" xfId="2" applyFont="1" applyFill="1" applyBorder="1" applyAlignment="1">
      <alignment horizontal="center" vertical="center" shrinkToFit="1"/>
    </xf>
    <xf numFmtId="0" fontId="14" fillId="9" borderId="56" xfId="2" applyFont="1" applyFill="1" applyBorder="1" applyAlignment="1">
      <alignment horizontal="center" vertical="center"/>
    </xf>
    <xf numFmtId="0" fontId="14" fillId="9" borderId="57" xfId="2" applyFont="1" applyFill="1" applyBorder="1" applyAlignment="1">
      <alignment horizontal="center" vertical="center"/>
    </xf>
    <xf numFmtId="0" fontId="14" fillId="9" borderId="58" xfId="2" applyFont="1" applyFill="1" applyBorder="1" applyAlignment="1">
      <alignment horizontal="center" vertical="center"/>
    </xf>
    <xf numFmtId="0" fontId="14" fillId="9" borderId="59" xfId="2" applyFont="1" applyFill="1" applyBorder="1" applyAlignment="1">
      <alignment horizontal="center" vertical="center"/>
    </xf>
    <xf numFmtId="0" fontId="14" fillId="9" borderId="60" xfId="2" applyFont="1" applyFill="1" applyBorder="1" applyAlignment="1">
      <alignment horizontal="center" vertical="center"/>
    </xf>
    <xf numFmtId="0" fontId="14" fillId="9" borderId="61" xfId="2" applyFont="1" applyFill="1" applyBorder="1" applyAlignment="1">
      <alignment horizontal="center" vertical="center"/>
    </xf>
    <xf numFmtId="0" fontId="14" fillId="9" borderId="62" xfId="2" applyFont="1" applyFill="1" applyBorder="1" applyAlignment="1">
      <alignment horizontal="center" vertical="center"/>
    </xf>
    <xf numFmtId="0" fontId="14" fillId="9" borderId="63" xfId="2" applyFont="1" applyFill="1" applyBorder="1" applyAlignment="1">
      <alignment horizontal="center" vertical="center"/>
    </xf>
    <xf numFmtId="0" fontId="14" fillId="9" borderId="64" xfId="2" applyFont="1" applyFill="1" applyBorder="1" applyAlignment="1">
      <alignment horizontal="center" vertical="center"/>
    </xf>
    <xf numFmtId="0" fontId="5" fillId="3" borderId="86" xfId="2" applyFont="1" applyFill="1" applyBorder="1" applyAlignment="1">
      <alignment horizontal="center" vertical="center"/>
    </xf>
    <xf numFmtId="0" fontId="5" fillId="3" borderId="80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177" fontId="14" fillId="9" borderId="42" xfId="2" applyNumberFormat="1" applyFont="1" applyFill="1" applyBorder="1" applyAlignment="1">
      <alignment horizontal="center" vertical="center" wrapText="1"/>
    </xf>
    <xf numFmtId="177" fontId="14" fillId="9" borderId="90" xfId="2" applyNumberFormat="1" applyFont="1" applyFill="1" applyBorder="1" applyAlignment="1">
      <alignment horizontal="center" vertical="center" wrapText="1"/>
    </xf>
    <xf numFmtId="177" fontId="14" fillId="9" borderId="41" xfId="2" applyNumberFormat="1" applyFont="1" applyFill="1" applyBorder="1" applyAlignment="1">
      <alignment horizontal="center" vertical="center" wrapText="1"/>
    </xf>
    <xf numFmtId="0" fontId="14" fillId="9" borderId="81" xfId="2" applyFont="1" applyFill="1" applyBorder="1" applyAlignment="1">
      <alignment horizontal="center" vertical="center"/>
    </xf>
    <xf numFmtId="0" fontId="14" fillId="9" borderId="82" xfId="2" applyFont="1" applyFill="1" applyBorder="1" applyAlignment="1">
      <alignment horizontal="center" vertical="center"/>
    </xf>
    <xf numFmtId="0" fontId="14" fillId="9" borderId="83" xfId="2" applyFont="1" applyFill="1" applyBorder="1" applyAlignment="1">
      <alignment horizontal="center" vertical="center"/>
    </xf>
    <xf numFmtId="0" fontId="14" fillId="9" borderId="84" xfId="2" applyFont="1" applyFill="1" applyBorder="1" applyAlignment="1">
      <alignment horizontal="center" vertical="center"/>
    </xf>
    <xf numFmtId="0" fontId="14" fillId="9" borderId="85" xfId="2" applyFont="1" applyFill="1" applyBorder="1" applyAlignment="1">
      <alignment horizontal="center" vertical="center"/>
    </xf>
    <xf numFmtId="177" fontId="14" fillId="9" borderId="125" xfId="2" applyNumberFormat="1" applyFont="1" applyFill="1" applyBorder="1" applyAlignment="1">
      <alignment horizontal="center" vertical="center" wrapText="1"/>
    </xf>
    <xf numFmtId="0" fontId="11" fillId="5" borderId="78" xfId="2" applyFont="1" applyFill="1" applyBorder="1" applyAlignment="1">
      <alignment horizontal="center" vertical="center"/>
    </xf>
    <xf numFmtId="0" fontId="11" fillId="5" borderId="79" xfId="2" applyFont="1" applyFill="1" applyBorder="1" applyAlignment="1">
      <alignment horizontal="center" vertical="center"/>
    </xf>
    <xf numFmtId="0" fontId="11" fillId="5" borderId="44" xfId="2" applyFont="1" applyFill="1" applyBorder="1" applyAlignment="1">
      <alignment horizontal="center" vertical="center"/>
    </xf>
    <xf numFmtId="0" fontId="11" fillId="5" borderId="32" xfId="2" applyFont="1" applyFill="1" applyBorder="1" applyAlignment="1">
      <alignment horizontal="center" vertical="center"/>
    </xf>
    <xf numFmtId="0" fontId="11" fillId="5" borderId="33" xfId="2" applyFont="1" applyFill="1" applyBorder="1" applyAlignment="1">
      <alignment horizontal="center" vertical="center"/>
    </xf>
    <xf numFmtId="0" fontId="11" fillId="5" borderId="34" xfId="2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" fillId="2" borderId="67" xfId="2" applyFont="1" applyFill="1" applyBorder="1" applyAlignment="1">
      <alignment horizontal="center" vertical="center" shrinkToFit="1"/>
    </xf>
    <xf numFmtId="177" fontId="14" fillId="3" borderId="68" xfId="2" applyNumberFormat="1" applyFont="1" applyFill="1" applyBorder="1" applyAlignment="1">
      <alignment horizontal="center" vertical="center"/>
    </xf>
    <xf numFmtId="177" fontId="14" fillId="3" borderId="54" xfId="2" applyNumberFormat="1" applyFont="1" applyFill="1" applyBorder="1" applyAlignment="1">
      <alignment horizontal="center" vertical="center"/>
    </xf>
    <xf numFmtId="177" fontId="14" fillId="3" borderId="55" xfId="2" applyNumberFormat="1" applyFont="1" applyFill="1" applyBorder="1" applyAlignment="1">
      <alignment horizontal="center" vertical="center"/>
    </xf>
    <xf numFmtId="177" fontId="14" fillId="3" borderId="11" xfId="2" applyNumberFormat="1" applyFont="1" applyFill="1" applyBorder="1" applyAlignment="1">
      <alignment horizontal="center" vertical="center" wrapText="1"/>
    </xf>
    <xf numFmtId="177" fontId="14" fillId="3" borderId="12" xfId="2" applyNumberFormat="1" applyFont="1" applyFill="1" applyBorder="1" applyAlignment="1">
      <alignment horizontal="center" vertical="center" wrapText="1"/>
    </xf>
    <xf numFmtId="177" fontId="14" fillId="3" borderId="13" xfId="2" applyNumberFormat="1" applyFont="1" applyFill="1" applyBorder="1" applyAlignment="1">
      <alignment horizontal="center" vertical="center" wrapText="1"/>
    </xf>
    <xf numFmtId="0" fontId="14" fillId="9" borderId="71" xfId="2" applyFont="1" applyFill="1" applyBorder="1" applyAlignment="1">
      <alignment horizontal="center" vertical="center"/>
    </xf>
    <xf numFmtId="0" fontId="14" fillId="9" borderId="72" xfId="2" applyFont="1" applyFill="1" applyBorder="1" applyAlignment="1">
      <alignment horizontal="center" vertical="center"/>
    </xf>
    <xf numFmtId="0" fontId="14" fillId="9" borderId="73" xfId="2" applyFont="1" applyFill="1" applyBorder="1" applyAlignment="1">
      <alignment horizontal="center" vertical="center"/>
    </xf>
    <xf numFmtId="0" fontId="14" fillId="9" borderId="74" xfId="2" applyFont="1" applyFill="1" applyBorder="1" applyAlignment="1">
      <alignment horizontal="center" vertical="center"/>
    </xf>
    <xf numFmtId="0" fontId="14" fillId="9" borderId="75" xfId="2" applyFont="1" applyFill="1" applyBorder="1" applyAlignment="1">
      <alignment horizontal="center" vertical="center"/>
    </xf>
    <xf numFmtId="0" fontId="11" fillId="5" borderId="23" xfId="2" applyFont="1" applyFill="1" applyBorder="1" applyAlignment="1">
      <alignment horizontal="center" vertical="center"/>
    </xf>
    <xf numFmtId="0" fontId="11" fillId="0" borderId="67" xfId="2" applyFont="1" applyBorder="1" applyAlignment="1">
      <alignment horizontal="center" vertical="center"/>
    </xf>
    <xf numFmtId="0" fontId="11" fillId="0" borderId="76" xfId="2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12" fillId="0" borderId="38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20" fontId="12" fillId="0" borderId="115" xfId="0" applyNumberFormat="1" applyFont="1" applyFill="1" applyBorder="1" applyAlignment="1">
      <alignment horizontal="center" vertical="center"/>
    </xf>
    <xf numFmtId="178" fontId="12" fillId="0" borderId="115" xfId="0" applyNumberFormat="1" applyFont="1" applyFill="1" applyBorder="1" applyAlignment="1">
      <alignment horizontal="center" vertical="center"/>
    </xf>
    <xf numFmtId="178" fontId="12" fillId="0" borderId="34" xfId="0" applyNumberFormat="1" applyFont="1" applyFill="1" applyBorder="1" applyAlignment="1">
      <alignment horizontal="center" vertical="center"/>
    </xf>
    <xf numFmtId="178" fontId="12" fillId="0" borderId="77" xfId="0" applyNumberFormat="1" applyFont="1" applyFill="1" applyBorder="1" applyAlignment="1">
      <alignment horizontal="center" vertical="center"/>
    </xf>
    <xf numFmtId="20" fontId="12" fillId="0" borderId="33" xfId="0" applyNumberFormat="1" applyFont="1" applyFill="1" applyBorder="1" applyAlignment="1">
      <alignment horizontal="center" vertical="center"/>
    </xf>
    <xf numFmtId="20" fontId="12" fillId="0" borderId="34" xfId="0" applyNumberFormat="1" applyFont="1" applyFill="1" applyBorder="1" applyAlignment="1">
      <alignment horizontal="center" vertical="center"/>
    </xf>
    <xf numFmtId="20" fontId="12" fillId="0" borderId="77" xfId="0" applyNumberFormat="1" applyFont="1" applyFill="1" applyBorder="1" applyAlignment="1">
      <alignment horizontal="center" vertical="center"/>
    </xf>
    <xf numFmtId="178" fontId="12" fillId="0" borderId="33" xfId="0" applyNumberFormat="1" applyFont="1" applyFill="1" applyBorder="1" applyAlignment="1">
      <alignment horizontal="center" vertical="center"/>
    </xf>
    <xf numFmtId="20" fontId="12" fillId="0" borderId="21" xfId="0" applyNumberFormat="1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20" fontId="12" fillId="0" borderId="104" xfId="0" applyNumberFormat="1" applyFont="1" applyFill="1" applyBorder="1" applyAlignment="1">
      <alignment horizontal="center" vertical="center"/>
    </xf>
    <xf numFmtId="178" fontId="12" fillId="0" borderId="104" xfId="0" applyNumberFormat="1" applyFont="1" applyFill="1" applyBorder="1" applyAlignment="1">
      <alignment horizontal="center" vertical="center"/>
    </xf>
    <xf numFmtId="178" fontId="12" fillId="0" borderId="23" xfId="0" applyNumberFormat="1" applyFont="1" applyFill="1" applyBorder="1" applyAlignment="1">
      <alignment horizontal="center" vertical="center"/>
    </xf>
    <xf numFmtId="176" fontId="12" fillId="0" borderId="66" xfId="0" applyNumberFormat="1" applyFont="1" applyFill="1" applyBorder="1" applyAlignment="1">
      <alignment horizontal="center" vertical="center" shrinkToFit="1"/>
    </xf>
    <xf numFmtId="176" fontId="12" fillId="0" borderId="76" xfId="0" applyNumberFormat="1" applyFont="1" applyFill="1" applyBorder="1" applyAlignment="1">
      <alignment horizontal="center" vertical="center" shrinkToFit="1"/>
    </xf>
    <xf numFmtId="56" fontId="14" fillId="0" borderId="34" xfId="0" applyNumberFormat="1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20" fontId="8" fillId="0" borderId="38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 shrinkToFit="1"/>
    </xf>
    <xf numFmtId="56" fontId="14" fillId="0" borderId="21" xfId="0" applyNumberFormat="1" applyFont="1" applyFill="1" applyBorder="1" applyAlignment="1">
      <alignment horizontal="center" vertical="center" shrinkToFit="1"/>
    </xf>
    <xf numFmtId="0" fontId="14" fillId="0" borderId="115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20" fontId="8" fillId="0" borderId="32" xfId="0" applyNumberFormat="1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 shrinkToFit="1"/>
    </xf>
    <xf numFmtId="0" fontId="12" fillId="0" borderId="9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shrinkToFit="1"/>
    </xf>
    <xf numFmtId="0" fontId="8" fillId="0" borderId="7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20" fontId="8" fillId="0" borderId="21" xfId="0" applyNumberFormat="1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0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92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7" xfId="0" applyFont="1" applyFill="1" applyBorder="1" applyAlignment="1">
      <alignment horizontal="center" vertical="center" shrinkToFit="1"/>
    </xf>
    <xf numFmtId="0" fontId="10" fillId="0" borderId="7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center" vertical="center" shrinkToFit="1"/>
    </xf>
    <xf numFmtId="176" fontId="12" fillId="0" borderId="113" xfId="0" applyNumberFormat="1" applyFont="1" applyFill="1" applyBorder="1" applyAlignment="1">
      <alignment horizontal="center" vertical="center" shrinkToFit="1"/>
    </xf>
    <xf numFmtId="176" fontId="12" fillId="0" borderId="40" xfId="0" applyNumberFormat="1" applyFont="1" applyFill="1" applyBorder="1" applyAlignment="1">
      <alignment horizontal="center" vertical="center" shrinkToFit="1"/>
    </xf>
    <xf numFmtId="0" fontId="14" fillId="0" borderId="104" xfId="0" applyFont="1" applyFill="1" applyBorder="1" applyAlignment="1">
      <alignment horizontal="center" vertical="center" shrinkToFit="1"/>
    </xf>
    <xf numFmtId="0" fontId="13" fillId="0" borderId="104" xfId="0" applyFont="1" applyFill="1" applyBorder="1" applyAlignment="1">
      <alignment horizontal="center" vertical="center" shrinkToFit="1"/>
    </xf>
    <xf numFmtId="0" fontId="12" fillId="0" borderId="104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/>
    </xf>
    <xf numFmtId="20" fontId="8" fillId="0" borderId="10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 wrapText="1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77" xfId="0" applyFont="1" applyFill="1" applyBorder="1" applyAlignment="1">
      <alignment horizontal="center" vertical="center" shrinkToFit="1"/>
    </xf>
    <xf numFmtId="20" fontId="8" fillId="0" borderId="33" xfId="0" applyNumberFormat="1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 shrinkToFit="1"/>
    </xf>
    <xf numFmtId="0" fontId="13" fillId="3" borderId="65" xfId="2" applyFont="1" applyFill="1" applyBorder="1" applyAlignment="1">
      <alignment horizontal="center" vertical="center" shrinkToFit="1"/>
    </xf>
    <xf numFmtId="177" fontId="14" fillId="3" borderId="53" xfId="2" applyNumberFormat="1" applyFont="1" applyFill="1" applyBorder="1" applyAlignment="1">
      <alignment horizontal="center" vertical="center"/>
    </xf>
    <xf numFmtId="0" fontId="14" fillId="3" borderId="56" xfId="2" applyFont="1" applyFill="1" applyBorder="1" applyAlignment="1">
      <alignment horizontal="center" vertical="center"/>
    </xf>
    <xf numFmtId="0" fontId="14" fillId="3" borderId="57" xfId="2" applyFont="1" applyFill="1" applyBorder="1" applyAlignment="1">
      <alignment horizontal="center" vertical="center"/>
    </xf>
    <xf numFmtId="0" fontId="14" fillId="3" borderId="58" xfId="2" applyFont="1" applyFill="1" applyBorder="1" applyAlignment="1">
      <alignment horizontal="center" vertical="center"/>
    </xf>
    <xf numFmtId="0" fontId="14" fillId="3" borderId="59" xfId="2" applyFont="1" applyFill="1" applyBorder="1" applyAlignment="1">
      <alignment horizontal="center" vertical="center"/>
    </xf>
    <xf numFmtId="0" fontId="14" fillId="3" borderId="60" xfId="2" applyFont="1" applyFill="1" applyBorder="1" applyAlignment="1">
      <alignment horizontal="center" vertical="center"/>
    </xf>
    <xf numFmtId="0" fontId="14" fillId="3" borderId="61" xfId="2" applyFont="1" applyFill="1" applyBorder="1" applyAlignment="1">
      <alignment horizontal="center" vertical="center"/>
    </xf>
    <xf numFmtId="0" fontId="14" fillId="3" borderId="62" xfId="2" applyFont="1" applyFill="1" applyBorder="1" applyAlignment="1">
      <alignment horizontal="center" vertical="center"/>
    </xf>
    <xf numFmtId="0" fontId="14" fillId="3" borderId="63" xfId="2" applyFont="1" applyFill="1" applyBorder="1" applyAlignment="1">
      <alignment horizontal="center" vertical="center"/>
    </xf>
    <xf numFmtId="0" fontId="14" fillId="3" borderId="64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 shrinkToFit="1"/>
    </xf>
    <xf numFmtId="0" fontId="13" fillId="2" borderId="67" xfId="2" applyFont="1" applyFill="1" applyBorder="1" applyAlignment="1">
      <alignment horizontal="center" vertical="center" shrinkToFit="1"/>
    </xf>
    <xf numFmtId="177" fontId="14" fillId="3" borderId="14" xfId="2" applyNumberFormat="1" applyFont="1" applyFill="1" applyBorder="1" applyAlignment="1">
      <alignment horizontal="center" vertical="center"/>
    </xf>
    <xf numFmtId="177" fontId="14" fillId="3" borderId="0" xfId="2" applyNumberFormat="1" applyFont="1" applyFill="1" applyBorder="1" applyAlignment="1">
      <alignment horizontal="center" vertical="center"/>
    </xf>
    <xf numFmtId="177" fontId="14" fillId="3" borderId="15" xfId="2" applyNumberFormat="1" applyFont="1" applyFill="1" applyBorder="1" applyAlignment="1">
      <alignment horizontal="center" vertical="center"/>
    </xf>
    <xf numFmtId="177" fontId="14" fillId="3" borderId="88" xfId="2" applyNumberFormat="1" applyFont="1" applyFill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/>
    </xf>
    <xf numFmtId="177" fontId="14" fillId="3" borderId="42" xfId="2" applyNumberFormat="1" applyFont="1" applyFill="1" applyBorder="1" applyAlignment="1">
      <alignment horizontal="center" vertical="center" wrapText="1"/>
    </xf>
    <xf numFmtId="177" fontId="14" fillId="3" borderId="90" xfId="2" applyNumberFormat="1" applyFont="1" applyFill="1" applyBorder="1" applyAlignment="1">
      <alignment horizontal="center" vertical="center" wrapText="1"/>
    </xf>
    <xf numFmtId="177" fontId="14" fillId="3" borderId="41" xfId="2" applyNumberFormat="1" applyFont="1" applyFill="1" applyBorder="1" applyAlignment="1">
      <alignment horizontal="center" vertical="center" wrapText="1"/>
    </xf>
    <xf numFmtId="0" fontId="14" fillId="3" borderId="81" xfId="2" applyFont="1" applyFill="1" applyBorder="1" applyAlignment="1">
      <alignment horizontal="center" vertical="center"/>
    </xf>
    <xf numFmtId="0" fontId="14" fillId="3" borderId="82" xfId="2" applyFont="1" applyFill="1" applyBorder="1" applyAlignment="1">
      <alignment horizontal="center" vertical="center"/>
    </xf>
    <xf numFmtId="0" fontId="14" fillId="3" borderId="83" xfId="2" applyFont="1" applyFill="1" applyBorder="1" applyAlignment="1">
      <alignment horizontal="center" vertical="center"/>
    </xf>
    <xf numFmtId="0" fontId="14" fillId="3" borderId="84" xfId="2" applyFont="1" applyFill="1" applyBorder="1" applyAlignment="1">
      <alignment horizontal="center" vertical="center"/>
    </xf>
    <xf numFmtId="0" fontId="14" fillId="3" borderId="85" xfId="2" applyFont="1" applyFill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177" fontId="14" fillId="3" borderId="14" xfId="2" applyNumberFormat="1" applyFont="1" applyFill="1" applyBorder="1" applyAlignment="1">
      <alignment horizontal="center" vertical="center" wrapText="1"/>
    </xf>
    <xf numFmtId="177" fontId="14" fillId="3" borderId="0" xfId="2" applyNumberFormat="1" applyFont="1" applyFill="1" applyBorder="1" applyAlignment="1">
      <alignment horizontal="center" vertical="center" wrapText="1"/>
    </xf>
    <xf numFmtId="177" fontId="14" fillId="3" borderId="15" xfId="2" applyNumberFormat="1" applyFont="1" applyFill="1" applyBorder="1" applyAlignment="1">
      <alignment horizontal="center" vertical="center" wrapText="1"/>
    </xf>
    <xf numFmtId="177" fontId="14" fillId="3" borderId="94" xfId="2" applyNumberFormat="1" applyFont="1" applyFill="1" applyBorder="1" applyAlignment="1">
      <alignment horizontal="center" vertical="center" wrapText="1"/>
    </xf>
    <xf numFmtId="177" fontId="14" fillId="3" borderId="95" xfId="2" applyNumberFormat="1" applyFont="1" applyFill="1" applyBorder="1" applyAlignment="1">
      <alignment horizontal="center" vertical="center" wrapText="1"/>
    </xf>
    <xf numFmtId="177" fontId="14" fillId="3" borderId="96" xfId="2" applyNumberFormat="1" applyFont="1" applyFill="1" applyBorder="1" applyAlignment="1">
      <alignment horizontal="center" vertical="center" wrapTex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14" fillId="0" borderId="73" xfId="2" applyFont="1" applyBorder="1" applyAlignment="1">
      <alignment horizontal="center" vertical="center"/>
    </xf>
    <xf numFmtId="0" fontId="14" fillId="0" borderId="74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8" borderId="33" xfId="2" applyFont="1" applyFill="1" applyBorder="1" applyAlignment="1">
      <alignment horizontal="center" vertical="center"/>
    </xf>
    <xf numFmtId="0" fontId="11" fillId="8" borderId="77" xfId="2" applyFont="1" applyFill="1" applyBorder="1" applyAlignment="1">
      <alignment horizontal="center" vertical="center"/>
    </xf>
    <xf numFmtId="0" fontId="11" fillId="8" borderId="32" xfId="2" applyFont="1" applyFill="1" applyBorder="1" applyAlignment="1">
      <alignment horizontal="center" vertical="center"/>
    </xf>
    <xf numFmtId="0" fontId="11" fillId="8" borderId="34" xfId="2" applyFont="1" applyFill="1" applyBorder="1" applyAlignment="1">
      <alignment horizontal="center" vertical="center"/>
    </xf>
    <xf numFmtId="0" fontId="11" fillId="8" borderId="38" xfId="2" applyFont="1" applyFill="1" applyBorder="1" applyAlignment="1">
      <alignment horizontal="center" vertical="center"/>
    </xf>
    <xf numFmtId="0" fontId="11" fillId="5" borderId="21" xfId="2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5" borderId="49" xfId="2" applyFont="1" applyFill="1" applyBorder="1" applyAlignment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7" xfId="0" applyFont="1" applyFill="1" applyBorder="1" applyAlignment="1" applyProtection="1">
      <alignment horizontal="center" vertical="center"/>
    </xf>
    <xf numFmtId="56" fontId="12" fillId="0" borderId="38" xfId="0" applyNumberFormat="1" applyFont="1" applyFill="1" applyBorder="1" applyAlignment="1">
      <alignment horizontal="center" vertical="center" shrinkToFit="1"/>
    </xf>
    <xf numFmtId="20" fontId="12" fillId="0" borderId="3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04" xfId="0" applyFont="1" applyFill="1" applyBorder="1" applyAlignment="1">
      <alignment horizontal="center" vertical="center" shrinkToFi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56" fontId="12" fillId="0" borderId="21" xfId="0" applyNumberFormat="1" applyFont="1" applyFill="1" applyBorder="1" applyAlignment="1">
      <alignment horizontal="center" vertical="center" shrinkToFit="1"/>
    </xf>
    <xf numFmtId="56" fontId="12" fillId="0" borderId="33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3" fillId="2" borderId="65" xfId="2" applyFont="1" applyFill="1" applyBorder="1" applyAlignment="1">
      <alignment horizontal="center" vertical="center" shrinkToFit="1"/>
    </xf>
    <xf numFmtId="0" fontId="14" fillId="0" borderId="56" xfId="2" applyFont="1" applyBorder="1" applyAlignment="1">
      <alignment horizontal="center" vertical="center"/>
    </xf>
    <xf numFmtId="0" fontId="14" fillId="0" borderId="57" xfId="2" applyFont="1" applyBorder="1" applyAlignment="1">
      <alignment horizontal="center" vertical="center"/>
    </xf>
    <xf numFmtId="0" fontId="14" fillId="0" borderId="58" xfId="2" applyFont="1" applyBorder="1" applyAlignment="1">
      <alignment horizontal="center" vertical="center"/>
    </xf>
    <xf numFmtId="0" fontId="14" fillId="0" borderId="61" xfId="2" applyFont="1" applyBorder="1" applyAlignment="1">
      <alignment horizontal="center" vertical="center"/>
    </xf>
    <xf numFmtId="0" fontId="14" fillId="0" borderId="62" xfId="2" applyFont="1" applyBorder="1" applyAlignment="1">
      <alignment horizontal="center" vertical="center"/>
    </xf>
    <xf numFmtId="0" fontId="14" fillId="0" borderId="63" xfId="2" applyFont="1" applyBorder="1" applyAlignment="1">
      <alignment horizontal="center" vertical="center"/>
    </xf>
    <xf numFmtId="0" fontId="14" fillId="0" borderId="64" xfId="2" applyFont="1" applyBorder="1" applyAlignment="1">
      <alignment horizontal="center" vertical="center"/>
    </xf>
    <xf numFmtId="0" fontId="14" fillId="0" borderId="81" xfId="2" applyFont="1" applyBorder="1" applyAlignment="1">
      <alignment horizontal="center" vertical="center"/>
    </xf>
    <xf numFmtId="0" fontId="14" fillId="0" borderId="82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84" xfId="2" applyFont="1" applyBorder="1" applyAlignment="1">
      <alignment horizontal="center" vertical="center"/>
    </xf>
    <xf numFmtId="0" fontId="14" fillId="0" borderId="85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71" xfId="2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14" fillId="0" borderId="104" xfId="0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wrapText="1" shrinkToFit="1"/>
    </xf>
    <xf numFmtId="176" fontId="12" fillId="0" borderId="36" xfId="0" applyNumberFormat="1" applyFont="1" applyFill="1" applyBorder="1" applyAlignment="1">
      <alignment horizontal="center" vertical="center" shrinkToFit="1"/>
    </xf>
    <xf numFmtId="56" fontId="12" fillId="0" borderId="34" xfId="0" applyNumberFormat="1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wrapText="1" shrinkToFit="1"/>
    </xf>
    <xf numFmtId="0" fontId="12" fillId="0" borderId="77" xfId="0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 shrinkToFit="1"/>
    </xf>
    <xf numFmtId="56" fontId="22" fillId="0" borderId="21" xfId="0" applyNumberFormat="1" applyFont="1" applyFill="1" applyBorder="1" applyAlignment="1">
      <alignment horizontal="center" vertical="center" shrinkToFit="1"/>
    </xf>
    <xf numFmtId="0" fontId="22" fillId="0" borderId="104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 shrinkToFit="1"/>
    </xf>
    <xf numFmtId="0" fontId="12" fillId="0" borderId="115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176" fontId="12" fillId="0" borderId="114" xfId="0" applyNumberFormat="1" applyFont="1" applyFill="1" applyBorder="1" applyAlignment="1">
      <alignment horizontal="center" vertical="center" shrinkToFit="1"/>
    </xf>
    <xf numFmtId="0" fontId="12" fillId="0" borderId="115" xfId="0" applyFont="1" applyFill="1" applyBorder="1" applyAlignment="1">
      <alignment horizontal="center" vertical="center" wrapText="1" shrinkToFit="1"/>
    </xf>
    <xf numFmtId="0" fontId="14" fillId="0" borderId="93" xfId="0" applyFont="1" applyFill="1" applyBorder="1" applyAlignment="1">
      <alignment horizontal="center" vertical="center" wrapText="1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77" xfId="0" applyFont="1" applyFill="1" applyBorder="1" applyAlignment="1">
      <alignment horizontal="center" vertical="center" shrinkToFit="1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_Book1" xfId="2"/>
  </cellStyles>
  <dxfs count="4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FF66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212018</xdr:colOff>
      <xdr:row>0</xdr:row>
      <xdr:rowOff>65314</xdr:rowOff>
    </xdr:from>
    <xdr:to>
      <xdr:col>41</xdr:col>
      <xdr:colOff>25392</xdr:colOff>
      <xdr:row>3</xdr:row>
      <xdr:rowOff>42397</xdr:rowOff>
    </xdr:to>
    <xdr:sp macro="" textlink="">
      <xdr:nvSpPr>
        <xdr:cNvPr id="2" name="角丸四角形吹き出し 1"/>
        <xdr:cNvSpPr/>
      </xdr:nvSpPr>
      <xdr:spPr>
        <a:xfrm>
          <a:off x="10565693" y="65314"/>
          <a:ext cx="1451934" cy="695540"/>
        </a:xfrm>
        <a:prstGeom prst="wedgeRoundRectCallout">
          <a:avLst>
            <a:gd name="adj1" fmla="val 61503"/>
            <a:gd name="adj2" fmla="val 21688"/>
            <a:gd name="adj3" fmla="val 16667"/>
          </a:avLst>
        </a:prstGeom>
        <a:noFill/>
        <a:ln>
          <a:solidFill>
            <a:schemeClr val="accent1">
              <a:lumMod val="20000"/>
              <a:lumOff val="8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１：略称表示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２：日本語略称表示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すべての表に反映</a:t>
          </a:r>
        </a:p>
      </xdr:txBody>
    </xdr:sp>
    <xdr:clientData fPrintsWithSheet="0"/>
  </xdr:twoCellAnchor>
  <xdr:twoCellAnchor>
    <xdr:from>
      <xdr:col>43</xdr:col>
      <xdr:colOff>345521</xdr:colOff>
      <xdr:row>72</xdr:row>
      <xdr:rowOff>111528</xdr:rowOff>
    </xdr:from>
    <xdr:to>
      <xdr:col>49</xdr:col>
      <xdr:colOff>375026</xdr:colOff>
      <xdr:row>81</xdr:row>
      <xdr:rowOff>4308</xdr:rowOff>
    </xdr:to>
    <xdr:sp macro="" textlink="">
      <xdr:nvSpPr>
        <xdr:cNvPr id="3" name="円形吹き出し 2"/>
        <xdr:cNvSpPr/>
      </xdr:nvSpPr>
      <xdr:spPr>
        <a:xfrm>
          <a:off x="13039352" y="16922337"/>
          <a:ext cx="1914897" cy="1519052"/>
        </a:xfrm>
        <a:prstGeom prst="wedgeEllipseCallout">
          <a:avLst>
            <a:gd name="adj1" fmla="val 41717"/>
            <a:gd name="adj2" fmla="val -68853"/>
          </a:avLst>
        </a:prstGeom>
        <a:ln w="2857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</a:pPr>
          <a:r>
            <a:rPr kumimoji="1" lang="ja-JP" altLang="en-US" sz="1400"/>
            <a:t>ここのコードが</a:t>
          </a:r>
          <a:endParaRPr kumimoji="1" lang="en-US" altLang="ja-JP" sz="1400"/>
        </a:p>
        <a:p>
          <a:pPr algn="ctr">
            <a:lnSpc>
              <a:spcPts val="1500"/>
            </a:lnSpc>
          </a:pPr>
          <a:r>
            <a:rPr kumimoji="1" lang="ja-JP" altLang="en-US" sz="1400"/>
            <a:t>表全体に</a:t>
          </a:r>
          <a:endParaRPr kumimoji="1" lang="en-US" altLang="ja-JP" sz="1400"/>
        </a:p>
        <a:p>
          <a:pPr algn="ctr">
            <a:lnSpc>
              <a:spcPts val="1400"/>
            </a:lnSpc>
          </a:pPr>
          <a:r>
            <a:rPr kumimoji="1" lang="ja-JP" altLang="en-US" sz="1400"/>
            <a:t>反映します</a:t>
          </a:r>
        </a:p>
      </xdr:txBody>
    </xdr:sp>
    <xdr:clientData fPrintsWithSheet="0"/>
  </xdr:twoCellAnchor>
  <xdr:twoCellAnchor>
    <xdr:from>
      <xdr:col>1</xdr:col>
      <xdr:colOff>153787</xdr:colOff>
      <xdr:row>0</xdr:row>
      <xdr:rowOff>119149</xdr:rowOff>
    </xdr:from>
    <xdr:to>
      <xdr:col>8</xdr:col>
      <xdr:colOff>262098</xdr:colOff>
      <xdr:row>1</xdr:row>
      <xdr:rowOff>117606</xdr:rowOff>
    </xdr:to>
    <xdr:sp macro="" textlink="">
      <xdr:nvSpPr>
        <xdr:cNvPr id="4" name="テキスト ボックス 3"/>
        <xdr:cNvSpPr txBox="1"/>
      </xdr:nvSpPr>
      <xdr:spPr>
        <a:xfrm>
          <a:off x="261011" y="103909"/>
          <a:ext cx="3004704" cy="30430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schemeClr val="bg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表の下に順位並べ機能を付帯しました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s-system.jp/fs/pub_taikaigamelist.php?lid=FLuWDd0daWs=" TargetMode="External"/><Relationship Id="rId13" Type="http://schemas.openxmlformats.org/officeDocument/2006/relationships/hyperlink" Target="http://fs-system.jp/fs/pub_mlt_goalrank.php?lid=FLuWDd0daWs=" TargetMode="External"/><Relationship Id="rId18" Type="http://schemas.openxmlformats.org/officeDocument/2006/relationships/hyperlink" Target="http://fs-system.jp/fs/pub_matrix.php?lid=uxaJWQpBxsk=" TargetMode="External"/><Relationship Id="rId26" Type="http://schemas.openxmlformats.org/officeDocument/2006/relationships/hyperlink" Target="http://fs-system.jp/fs/pub_penaltylist.php?lid=sG9eESVG1Bo=" TargetMode="External"/><Relationship Id="rId3" Type="http://schemas.openxmlformats.org/officeDocument/2006/relationships/hyperlink" Target="http://fs-system.jp/fs/pub_teamlank.php?lid=zhbvH1tcO7+6ORhXkNKfrA==" TargetMode="External"/><Relationship Id="rId21" Type="http://schemas.openxmlformats.org/officeDocument/2006/relationships/hyperlink" Target="http://fs-system.jp/fs/pub_fpprank.php?lid=uxaJWQpBxsk=" TargetMode="External"/><Relationship Id="rId7" Type="http://schemas.openxmlformats.org/officeDocument/2006/relationships/hyperlink" Target="http://fs-system.jp/fs/pub_fpprank.php?lid=zhbvH1tcO7+6ORhXkNKfrA==" TargetMode="External"/><Relationship Id="rId12" Type="http://schemas.openxmlformats.org/officeDocument/2006/relationships/hyperlink" Target="http://fs-system.jp/fs/pub_penaltylist.php?lid=FLuWDd0daWs=" TargetMode="External"/><Relationship Id="rId17" Type="http://schemas.openxmlformats.org/officeDocument/2006/relationships/hyperlink" Target="http://fs-system.jp/fs/pub_teamlank.php?lid=uxaJWQpBxsk=" TargetMode="External"/><Relationship Id="rId25" Type="http://schemas.openxmlformats.org/officeDocument/2006/relationships/hyperlink" Target="http://fs-system.jp/fs/pub_matrix.php?lid=sG9eESVG1Bo=" TargetMode="External"/><Relationship Id="rId2" Type="http://schemas.openxmlformats.org/officeDocument/2006/relationships/hyperlink" Target="http://fs-system.jp/fs/pub_kaijyolist.php?lid=zhbvH1tcO7+6ORhXkNKfrA==" TargetMode="External"/><Relationship Id="rId16" Type="http://schemas.openxmlformats.org/officeDocument/2006/relationships/hyperlink" Target="http://fs-system.jp/fs/pub_kaijyolist.php?lid=uxaJWQpBxsk=" TargetMode="External"/><Relationship Id="rId20" Type="http://schemas.openxmlformats.org/officeDocument/2006/relationships/hyperlink" Target="http://fs-system.jp/fs/pub_mlt_goalrank.php?lid=uxaJWQpBxsk=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fs-system.jp/fs/pub_taikaigamelist.php?lid=zhbvH1tcO7+6ORhXkNKfrA==" TargetMode="External"/><Relationship Id="rId6" Type="http://schemas.openxmlformats.org/officeDocument/2006/relationships/hyperlink" Target="http://fs-system.jp/fs/pub_mlt_goalrank.php?lid=zhbvH1tcO7+6ORhXkNKfrA==" TargetMode="External"/><Relationship Id="rId11" Type="http://schemas.openxmlformats.org/officeDocument/2006/relationships/hyperlink" Target="http://fs-system.jp/fs/pub_matrix.php?lid=FLuWDd0daWs=" TargetMode="External"/><Relationship Id="rId24" Type="http://schemas.openxmlformats.org/officeDocument/2006/relationships/hyperlink" Target="http://fs-system.jp/fs/pub_teamlank.php?lid=sG9eESVG1Bo=" TargetMode="External"/><Relationship Id="rId5" Type="http://schemas.openxmlformats.org/officeDocument/2006/relationships/hyperlink" Target="http://fs-system.jp/fs/pub_penaltylist.php?lid=zhbvH1tcO7+6ORhXkNKfrA==" TargetMode="External"/><Relationship Id="rId15" Type="http://schemas.openxmlformats.org/officeDocument/2006/relationships/hyperlink" Target="http://fs-system.jp/fs/pub_taikaigamelist.php?lid=uxaJWQpBxsk=" TargetMode="External"/><Relationship Id="rId23" Type="http://schemas.openxmlformats.org/officeDocument/2006/relationships/hyperlink" Target="http://fs-system.jp/fs/pub_kaijyolist.php?lid=sG9eESVG1Bo=" TargetMode="External"/><Relationship Id="rId28" Type="http://schemas.openxmlformats.org/officeDocument/2006/relationships/hyperlink" Target="http://fs-system.jp/fs/pub_fpprank.php?lid=sG9eESVG1Bo=" TargetMode="External"/><Relationship Id="rId10" Type="http://schemas.openxmlformats.org/officeDocument/2006/relationships/hyperlink" Target="http://fs-system.jp/fs/pub_teamlank.php?lid=FLuWDd0daWs=" TargetMode="External"/><Relationship Id="rId19" Type="http://schemas.openxmlformats.org/officeDocument/2006/relationships/hyperlink" Target="http://fs-system.jp/fs/pub_penaltylist.php?lid=uxaJWQpBxsk=" TargetMode="External"/><Relationship Id="rId4" Type="http://schemas.openxmlformats.org/officeDocument/2006/relationships/hyperlink" Target="http://fs-system.jp/fs/pub_matrix.php?lid=zhbvH1tcO7+6ORhXkNKfrA==" TargetMode="External"/><Relationship Id="rId9" Type="http://schemas.openxmlformats.org/officeDocument/2006/relationships/hyperlink" Target="http://fs-system.jp/fs/pub_kaijyolist.php?lid=FLuWDd0daWs=" TargetMode="External"/><Relationship Id="rId14" Type="http://schemas.openxmlformats.org/officeDocument/2006/relationships/hyperlink" Target="http://fs-system.jp/fs/pub_fpprank.php?lid=FLuWDd0daWs=" TargetMode="External"/><Relationship Id="rId22" Type="http://schemas.openxmlformats.org/officeDocument/2006/relationships/hyperlink" Target="http://fs-system.jp/fs/pub_taikaigamelist.php?lid=sG9eESVG1Bo=" TargetMode="External"/><Relationship Id="rId27" Type="http://schemas.openxmlformats.org/officeDocument/2006/relationships/hyperlink" Target="http://fs-system.jp/fs/pub_mlt_goalrank.php?lid=sG9eESVG1Bo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4"/>
  <sheetViews>
    <sheetView view="pageBreakPreview" topLeftCell="A13" zoomScale="60" zoomScaleNormal="55" workbookViewId="0">
      <selection activeCell="C40" sqref="C40:C41"/>
    </sheetView>
  </sheetViews>
  <sheetFormatPr defaultColWidth="8.625" defaultRowHeight="14.25"/>
  <cols>
    <col min="1" max="1" width="2.25" customWidth="1"/>
    <col min="2" max="2" width="4.875" style="14" customWidth="1"/>
    <col min="3" max="3" width="50.625" style="14" customWidth="1"/>
    <col min="4" max="4" width="30.625" style="14" customWidth="1"/>
    <col min="5" max="6" width="12.625" style="14" customWidth="1"/>
    <col min="7" max="7" width="11.625" style="14" customWidth="1"/>
    <col min="8" max="11" width="2.625" customWidth="1"/>
  </cols>
  <sheetData>
    <row r="2" spans="2:7" ht="24">
      <c r="B2" s="52" t="s">
        <v>143</v>
      </c>
      <c r="C2" s="179" t="s">
        <v>272</v>
      </c>
      <c r="D2" s="34"/>
      <c r="E2" s="34"/>
      <c r="F2" s="34"/>
      <c r="G2" s="34"/>
    </row>
    <row r="3" spans="2:7" ht="9.75" customHeight="1"/>
    <row r="4" spans="2:7" ht="21" customHeight="1" thickBot="1">
      <c r="B4" s="33" t="s">
        <v>51</v>
      </c>
      <c r="C4" s="47"/>
      <c r="D4" s="47"/>
      <c r="E4" s="47"/>
      <c r="F4" s="47"/>
      <c r="G4" s="47"/>
    </row>
    <row r="5" spans="2:7" ht="24.75" customHeight="1" thickBot="1">
      <c r="B5" s="51"/>
      <c r="C5" s="50" t="s">
        <v>54</v>
      </c>
      <c r="D5" s="50"/>
      <c r="E5" s="48" t="s">
        <v>55</v>
      </c>
      <c r="F5" s="54" t="s">
        <v>101</v>
      </c>
      <c r="G5" s="49" t="s">
        <v>56</v>
      </c>
    </row>
    <row r="6" spans="2:7" ht="15.75" customHeight="1">
      <c r="B6" s="224" t="s">
        <v>286</v>
      </c>
      <c r="C6" s="55" t="s">
        <v>250</v>
      </c>
      <c r="D6" s="239" t="str">
        <f>+C7</f>
        <v>ヴォスクオーレ仙台　サテライト</v>
      </c>
      <c r="E6" s="225" t="s">
        <v>251</v>
      </c>
      <c r="F6" s="227" t="s">
        <v>252</v>
      </c>
      <c r="G6" s="226" t="s">
        <v>24</v>
      </c>
    </row>
    <row r="7" spans="2:7" ht="15.75" customHeight="1">
      <c r="B7" s="202"/>
      <c r="C7" s="205" t="s">
        <v>249</v>
      </c>
      <c r="D7" s="220"/>
      <c r="E7" s="209"/>
      <c r="F7" s="207"/>
      <c r="G7" s="203"/>
    </row>
    <row r="8" spans="2:7" ht="15.75" customHeight="1">
      <c r="B8" s="202"/>
      <c r="C8" s="205"/>
      <c r="D8" s="221"/>
      <c r="E8" s="209"/>
      <c r="F8" s="207"/>
      <c r="G8" s="203"/>
    </row>
    <row r="9" spans="2:7" ht="15.75" customHeight="1">
      <c r="B9" s="202" t="s">
        <v>287</v>
      </c>
      <c r="C9" s="177" t="s">
        <v>152</v>
      </c>
      <c r="D9" s="220" t="str">
        <f>+C10</f>
        <v>ＢＡＮＦＦ ＳＥＮＤＡＩ</v>
      </c>
      <c r="E9" s="230" t="s">
        <v>133</v>
      </c>
      <c r="F9" s="229" t="s">
        <v>144</v>
      </c>
      <c r="G9" s="215" t="s">
        <v>24</v>
      </c>
    </row>
    <row r="10" spans="2:7" ht="15.75" customHeight="1">
      <c r="B10" s="202" t="s">
        <v>19</v>
      </c>
      <c r="C10" s="205" t="s">
        <v>189</v>
      </c>
      <c r="D10" s="220"/>
      <c r="E10" s="209"/>
      <c r="F10" s="207"/>
      <c r="G10" s="203"/>
    </row>
    <row r="11" spans="2:7" ht="15.75" customHeight="1">
      <c r="B11" s="202"/>
      <c r="C11" s="205"/>
      <c r="D11" s="221"/>
      <c r="E11" s="209"/>
      <c r="F11" s="207"/>
      <c r="G11" s="203"/>
    </row>
    <row r="12" spans="2:7" ht="15.75" customHeight="1">
      <c r="B12" s="202" t="s">
        <v>288</v>
      </c>
      <c r="C12" s="178" t="s">
        <v>156</v>
      </c>
      <c r="D12" s="219" t="str">
        <f>+C13</f>
        <v>ｖｏｌｖｉｅｎｄｏ郡山</v>
      </c>
      <c r="E12" s="209" t="s">
        <v>149</v>
      </c>
      <c r="F12" s="207" t="s">
        <v>150</v>
      </c>
      <c r="G12" s="203" t="s">
        <v>58</v>
      </c>
    </row>
    <row r="13" spans="2:7" ht="15.75" customHeight="1">
      <c r="B13" s="202" t="s">
        <v>18</v>
      </c>
      <c r="C13" s="205" t="s">
        <v>188</v>
      </c>
      <c r="D13" s="220"/>
      <c r="E13" s="209"/>
      <c r="F13" s="207"/>
      <c r="G13" s="203"/>
    </row>
    <row r="14" spans="2:7" ht="15.75" customHeight="1">
      <c r="B14" s="202"/>
      <c r="C14" s="205"/>
      <c r="D14" s="221"/>
      <c r="E14" s="209"/>
      <c r="F14" s="207"/>
      <c r="G14" s="203"/>
    </row>
    <row r="15" spans="2:7" ht="15.75" customHeight="1">
      <c r="B15" s="202" t="s">
        <v>289</v>
      </c>
      <c r="C15" s="178" t="s">
        <v>157</v>
      </c>
      <c r="D15" s="219" t="str">
        <f>+C16</f>
        <v>東北大学フットサル部D-GUCCI</v>
      </c>
      <c r="E15" s="209" t="s">
        <v>185</v>
      </c>
      <c r="F15" s="207" t="s">
        <v>103</v>
      </c>
      <c r="G15" s="203" t="s">
        <v>57</v>
      </c>
    </row>
    <row r="16" spans="2:7" ht="15.75" customHeight="1">
      <c r="B16" s="202" t="s">
        <v>20</v>
      </c>
      <c r="C16" s="205" t="s">
        <v>190</v>
      </c>
      <c r="D16" s="220"/>
      <c r="E16" s="209"/>
      <c r="F16" s="207"/>
      <c r="G16" s="203"/>
    </row>
    <row r="17" spans="2:7" ht="15.75" customHeight="1">
      <c r="B17" s="202"/>
      <c r="C17" s="205"/>
      <c r="D17" s="221"/>
      <c r="E17" s="209"/>
      <c r="F17" s="207"/>
      <c r="G17" s="203"/>
    </row>
    <row r="18" spans="2:7" ht="15.75" customHeight="1">
      <c r="B18" s="202" t="s">
        <v>290</v>
      </c>
      <c r="C18" s="178" t="s">
        <v>155</v>
      </c>
      <c r="D18" s="219" t="str">
        <f>+C19</f>
        <v>Sabedoria</v>
      </c>
      <c r="E18" s="209" t="s">
        <v>40</v>
      </c>
      <c r="F18" s="207" t="s">
        <v>148</v>
      </c>
      <c r="G18" s="203" t="s">
        <v>137</v>
      </c>
    </row>
    <row r="19" spans="2:7" ht="15.75" customHeight="1">
      <c r="B19" s="202" t="s">
        <v>21</v>
      </c>
      <c r="C19" s="205" t="s">
        <v>187</v>
      </c>
      <c r="D19" s="220"/>
      <c r="E19" s="209"/>
      <c r="F19" s="207"/>
      <c r="G19" s="203"/>
    </row>
    <row r="20" spans="2:7" ht="15.75" customHeight="1">
      <c r="B20" s="202"/>
      <c r="C20" s="205"/>
      <c r="D20" s="221"/>
      <c r="E20" s="209"/>
      <c r="F20" s="207"/>
      <c r="G20" s="203"/>
    </row>
    <row r="21" spans="2:7" ht="15.75" customHeight="1">
      <c r="B21" s="202" t="s">
        <v>291</v>
      </c>
      <c r="C21" s="178" t="s">
        <v>154</v>
      </c>
      <c r="D21" s="219" t="str">
        <f>+C22</f>
        <v>malva山形fc</v>
      </c>
      <c r="E21" s="231" t="s">
        <v>145</v>
      </c>
      <c r="F21" s="233" t="s">
        <v>146</v>
      </c>
      <c r="G21" s="213" t="s">
        <v>253</v>
      </c>
    </row>
    <row r="22" spans="2:7" ht="15.75" customHeight="1">
      <c r="B22" s="202" t="s">
        <v>100</v>
      </c>
      <c r="C22" s="216" t="s">
        <v>191</v>
      </c>
      <c r="D22" s="220"/>
      <c r="E22" s="232"/>
      <c r="F22" s="234"/>
      <c r="G22" s="214"/>
    </row>
    <row r="23" spans="2:7" ht="15.75" customHeight="1">
      <c r="B23" s="202"/>
      <c r="C23" s="217"/>
      <c r="D23" s="221"/>
      <c r="E23" s="230"/>
      <c r="F23" s="229"/>
      <c r="G23" s="215"/>
    </row>
    <row r="24" spans="2:7" ht="15.75" customHeight="1">
      <c r="B24" s="202" t="s">
        <v>292</v>
      </c>
      <c r="C24" s="178" t="s">
        <v>160</v>
      </c>
      <c r="D24" s="222" t="str">
        <f>+C25</f>
        <v>ULTIMO</v>
      </c>
      <c r="E24" s="209" t="s">
        <v>161</v>
      </c>
      <c r="F24" s="207" t="s">
        <v>160</v>
      </c>
      <c r="G24" s="203" t="s">
        <v>164</v>
      </c>
    </row>
    <row r="25" spans="2:7" ht="15.75" customHeight="1">
      <c r="B25" s="202" t="s">
        <v>100</v>
      </c>
      <c r="C25" s="205" t="s">
        <v>161</v>
      </c>
      <c r="D25" s="222"/>
      <c r="E25" s="209"/>
      <c r="F25" s="207"/>
      <c r="G25" s="203"/>
    </row>
    <row r="26" spans="2:7" ht="15.75" customHeight="1">
      <c r="B26" s="202"/>
      <c r="C26" s="205"/>
      <c r="D26" s="222"/>
      <c r="E26" s="209"/>
      <c r="F26" s="207"/>
      <c r="G26" s="203"/>
    </row>
    <row r="27" spans="2:7" ht="15.75" customHeight="1">
      <c r="B27" s="202" t="s">
        <v>293</v>
      </c>
      <c r="C27" s="178" t="s">
        <v>169</v>
      </c>
      <c r="D27" s="221" t="str">
        <f>+C28</f>
        <v>Itatica八戸</v>
      </c>
      <c r="E27" s="209" t="s">
        <v>173</v>
      </c>
      <c r="F27" s="207" t="s">
        <v>174</v>
      </c>
      <c r="G27" s="203" t="s">
        <v>25</v>
      </c>
    </row>
    <row r="28" spans="2:7" ht="15.75" customHeight="1">
      <c r="B28" s="202" t="s">
        <v>22</v>
      </c>
      <c r="C28" s="205" t="s">
        <v>102</v>
      </c>
      <c r="D28" s="222"/>
      <c r="E28" s="209"/>
      <c r="F28" s="207"/>
      <c r="G28" s="203"/>
    </row>
    <row r="29" spans="2:7" ht="15.75" customHeight="1" thickBot="1">
      <c r="B29" s="210"/>
      <c r="C29" s="206"/>
      <c r="D29" s="223"/>
      <c r="E29" s="211"/>
      <c r="F29" s="208"/>
      <c r="G29" s="204"/>
    </row>
    <row r="30" spans="2:7" ht="9.75" customHeight="1"/>
    <row r="31" spans="2:7" ht="21" customHeight="1" thickBot="1">
      <c r="B31" s="33" t="s">
        <v>52</v>
      </c>
      <c r="C31" s="47"/>
      <c r="D31" s="47"/>
      <c r="E31" s="47"/>
      <c r="F31" s="47"/>
      <c r="G31" s="47"/>
    </row>
    <row r="32" spans="2:7" ht="24.75" customHeight="1" thickBot="1">
      <c r="B32" s="51"/>
      <c r="C32" s="50" t="s">
        <v>54</v>
      </c>
      <c r="D32" s="50"/>
      <c r="E32" s="48" t="s">
        <v>55</v>
      </c>
      <c r="F32" s="54" t="s">
        <v>101</v>
      </c>
      <c r="G32" s="49" t="s">
        <v>56</v>
      </c>
    </row>
    <row r="33" spans="2:7" ht="15.75" customHeight="1">
      <c r="B33" s="224" t="s">
        <v>59</v>
      </c>
      <c r="C33" s="55" t="s">
        <v>153</v>
      </c>
      <c r="D33" s="228" t="str">
        <f>+C34</f>
        <v>かちかち山</v>
      </c>
      <c r="E33" s="225" t="s">
        <v>23</v>
      </c>
      <c r="F33" s="227" t="s">
        <v>23</v>
      </c>
      <c r="G33" s="226" t="s">
        <v>58</v>
      </c>
    </row>
    <row r="34" spans="2:7" ht="15.75" customHeight="1">
      <c r="B34" s="202"/>
      <c r="C34" s="205" t="s">
        <v>23</v>
      </c>
      <c r="D34" s="222"/>
      <c r="E34" s="209"/>
      <c r="F34" s="207"/>
      <c r="G34" s="203"/>
    </row>
    <row r="35" spans="2:7" ht="15.75" customHeight="1">
      <c r="B35" s="202"/>
      <c r="C35" s="205"/>
      <c r="D35" s="222"/>
      <c r="E35" s="209"/>
      <c r="F35" s="207"/>
      <c r="G35" s="203"/>
    </row>
    <row r="36" spans="2:7" ht="15.75" customHeight="1">
      <c r="B36" s="202" t="s">
        <v>26</v>
      </c>
      <c r="C36" s="178" t="s">
        <v>158</v>
      </c>
      <c r="D36" s="222" t="str">
        <f>+C37</f>
        <v>azul el cielo</v>
      </c>
      <c r="E36" s="209" t="s">
        <v>165</v>
      </c>
      <c r="F36" s="207" t="s">
        <v>166</v>
      </c>
      <c r="G36" s="203" t="s">
        <v>24</v>
      </c>
    </row>
    <row r="37" spans="2:7" ht="15.75" customHeight="1">
      <c r="B37" s="202"/>
      <c r="C37" s="205" t="s">
        <v>159</v>
      </c>
      <c r="D37" s="222"/>
      <c r="E37" s="209"/>
      <c r="F37" s="207"/>
      <c r="G37" s="203"/>
    </row>
    <row r="38" spans="2:7" ht="15.75" customHeight="1">
      <c r="B38" s="202"/>
      <c r="C38" s="205"/>
      <c r="D38" s="222"/>
      <c r="E38" s="209"/>
      <c r="F38" s="207"/>
      <c r="G38" s="203"/>
    </row>
    <row r="39" spans="2:7" ht="15.75" customHeight="1">
      <c r="B39" s="202" t="s">
        <v>27</v>
      </c>
      <c r="C39" s="178" t="s">
        <v>365</v>
      </c>
      <c r="D39" s="222" t="str">
        <f>+C40</f>
        <v>zoorasia S.F.T</v>
      </c>
      <c r="E39" s="209" t="s">
        <v>364</v>
      </c>
      <c r="F39" s="207" t="s">
        <v>163</v>
      </c>
      <c r="G39" s="203" t="s">
        <v>24</v>
      </c>
    </row>
    <row r="40" spans="2:7" ht="15.75" customHeight="1">
      <c r="B40" s="202"/>
      <c r="C40" s="205" t="s">
        <v>363</v>
      </c>
      <c r="D40" s="222"/>
      <c r="E40" s="209"/>
      <c r="F40" s="207"/>
      <c r="G40" s="203"/>
    </row>
    <row r="41" spans="2:7" ht="15.75" customHeight="1">
      <c r="B41" s="202"/>
      <c r="C41" s="205"/>
      <c r="D41" s="222"/>
      <c r="E41" s="209"/>
      <c r="F41" s="207"/>
      <c r="G41" s="203"/>
    </row>
    <row r="42" spans="2:7" ht="15.75" customHeight="1">
      <c r="B42" s="202" t="s">
        <v>28</v>
      </c>
      <c r="C42" s="178" t="s">
        <v>162</v>
      </c>
      <c r="D42" s="222" t="str">
        <f>+C43</f>
        <v>Ｃｒａｑｕｅ天童</v>
      </c>
      <c r="E42" s="209" t="s">
        <v>167</v>
      </c>
      <c r="F42" s="207" t="s">
        <v>168</v>
      </c>
      <c r="G42" s="203" t="s">
        <v>147</v>
      </c>
    </row>
    <row r="43" spans="2:7" ht="15.75" customHeight="1">
      <c r="B43" s="202"/>
      <c r="C43" s="205" t="s">
        <v>192</v>
      </c>
      <c r="D43" s="222"/>
      <c r="E43" s="209"/>
      <c r="F43" s="207"/>
      <c r="G43" s="203"/>
    </row>
    <row r="44" spans="2:7" ht="15.75" customHeight="1">
      <c r="B44" s="202"/>
      <c r="C44" s="205"/>
      <c r="D44" s="222"/>
      <c r="E44" s="209"/>
      <c r="F44" s="207"/>
      <c r="G44" s="203"/>
    </row>
    <row r="45" spans="2:7" ht="15.75" customHeight="1">
      <c r="B45" s="202" t="s">
        <v>29</v>
      </c>
      <c r="C45" s="177" t="s">
        <v>255</v>
      </c>
      <c r="D45" s="222" t="str">
        <f>+C46</f>
        <v>BOAVISTA　FUTSAL</v>
      </c>
      <c r="E45" s="230" t="s">
        <v>334</v>
      </c>
      <c r="F45" s="229" t="s">
        <v>256</v>
      </c>
      <c r="G45" s="215" t="s">
        <v>58</v>
      </c>
    </row>
    <row r="46" spans="2:7" ht="15.75" customHeight="1">
      <c r="B46" s="202"/>
      <c r="C46" s="205" t="s">
        <v>254</v>
      </c>
      <c r="D46" s="222"/>
      <c r="E46" s="209"/>
      <c r="F46" s="207"/>
      <c r="G46" s="203"/>
    </row>
    <row r="47" spans="2:7" ht="15.75" customHeight="1">
      <c r="B47" s="202"/>
      <c r="C47" s="205"/>
      <c r="D47" s="222"/>
      <c r="E47" s="209"/>
      <c r="F47" s="207"/>
      <c r="G47" s="203"/>
    </row>
    <row r="48" spans="2:7" ht="15.75" customHeight="1">
      <c r="B48" s="202" t="s">
        <v>30</v>
      </c>
      <c r="C48" s="178" t="s">
        <v>162</v>
      </c>
      <c r="D48" s="221" t="str">
        <f>+C49</f>
        <v>Rejenga Futsal Club</v>
      </c>
      <c r="E48" s="209" t="s">
        <v>258</v>
      </c>
      <c r="F48" s="207" t="s">
        <v>257</v>
      </c>
      <c r="G48" s="203" t="s">
        <v>164</v>
      </c>
    </row>
    <row r="49" spans="2:7" ht="15.75" customHeight="1">
      <c r="B49" s="202"/>
      <c r="C49" s="205" t="s">
        <v>259</v>
      </c>
      <c r="D49" s="222"/>
      <c r="E49" s="209"/>
      <c r="F49" s="207"/>
      <c r="G49" s="203"/>
    </row>
    <row r="50" spans="2:7" ht="15.75" customHeight="1" thickBot="1">
      <c r="B50" s="210"/>
      <c r="C50" s="206"/>
      <c r="D50" s="223"/>
      <c r="E50" s="211"/>
      <c r="F50" s="208"/>
      <c r="G50" s="204"/>
    </row>
    <row r="51" spans="2:7" ht="9.75" customHeight="1"/>
    <row r="52" spans="2:7" ht="21" customHeight="1" thickBot="1">
      <c r="B52" s="33" t="s">
        <v>53</v>
      </c>
      <c r="C52" s="47"/>
      <c r="D52" s="47"/>
      <c r="E52" s="47"/>
      <c r="F52" s="47"/>
      <c r="G52" s="47"/>
    </row>
    <row r="53" spans="2:7" ht="24.75" customHeight="1" thickBot="1">
      <c r="B53" s="51"/>
      <c r="C53" s="50" t="s">
        <v>54</v>
      </c>
      <c r="D53" s="50"/>
      <c r="E53" s="48" t="s">
        <v>55</v>
      </c>
      <c r="F53" s="54" t="s">
        <v>101</v>
      </c>
      <c r="G53" s="49" t="s">
        <v>56</v>
      </c>
    </row>
    <row r="54" spans="2:7" ht="15.75" customHeight="1">
      <c r="B54" s="224" t="s">
        <v>60</v>
      </c>
      <c r="C54" s="118" t="s">
        <v>261</v>
      </c>
      <c r="D54" s="238" t="str">
        <f>+C55</f>
        <v>CROSS COLOURS</v>
      </c>
      <c r="E54" s="236" t="s">
        <v>262</v>
      </c>
      <c r="F54" s="212" t="s">
        <v>263</v>
      </c>
      <c r="G54" s="237" t="s">
        <v>151</v>
      </c>
    </row>
    <row r="55" spans="2:7" ht="15.75" customHeight="1">
      <c r="B55" s="235"/>
      <c r="C55" s="218" t="s">
        <v>260</v>
      </c>
      <c r="D55" s="238"/>
      <c r="E55" s="236"/>
      <c r="F55" s="212"/>
      <c r="G55" s="237"/>
    </row>
    <row r="56" spans="2:7" ht="15.75" customHeight="1">
      <c r="B56" s="235"/>
      <c r="C56" s="218"/>
      <c r="D56" s="238"/>
      <c r="E56" s="236"/>
      <c r="F56" s="212"/>
      <c r="G56" s="237"/>
    </row>
    <row r="57" spans="2:7" ht="15.75" customHeight="1">
      <c r="B57" s="235" t="s">
        <v>61</v>
      </c>
      <c r="C57" s="153" t="s">
        <v>171</v>
      </c>
      <c r="D57" s="238" t="str">
        <f>+C58</f>
        <v>Ｃａｒｉｏｃａ　青森</v>
      </c>
      <c r="E57" s="236" t="s">
        <v>176</v>
      </c>
      <c r="F57" s="212" t="s">
        <v>177</v>
      </c>
      <c r="G57" s="237" t="s">
        <v>269</v>
      </c>
    </row>
    <row r="58" spans="2:7" ht="15.75" customHeight="1">
      <c r="B58" s="235" t="s">
        <v>50</v>
      </c>
      <c r="C58" s="218" t="s">
        <v>193</v>
      </c>
      <c r="D58" s="238"/>
      <c r="E58" s="236"/>
      <c r="F58" s="212"/>
      <c r="G58" s="237"/>
    </row>
    <row r="59" spans="2:7" ht="15.75" customHeight="1">
      <c r="B59" s="235"/>
      <c r="C59" s="218"/>
      <c r="D59" s="238"/>
      <c r="E59" s="236"/>
      <c r="F59" s="212"/>
      <c r="G59" s="237"/>
    </row>
    <row r="60" spans="2:7" ht="15.75" customHeight="1">
      <c r="B60" s="235" t="s">
        <v>62</v>
      </c>
      <c r="C60" s="118" t="s">
        <v>170</v>
      </c>
      <c r="D60" s="238" t="str">
        <f>+C61</f>
        <v>ヴィヴァーレ一関</v>
      </c>
      <c r="E60" s="236" t="s">
        <v>265</v>
      </c>
      <c r="F60" s="212" t="s">
        <v>175</v>
      </c>
      <c r="G60" s="237" t="s">
        <v>151</v>
      </c>
    </row>
    <row r="61" spans="2:7" ht="15.75" customHeight="1">
      <c r="B61" s="235" t="s">
        <v>50</v>
      </c>
      <c r="C61" s="218" t="s">
        <v>264</v>
      </c>
      <c r="D61" s="238"/>
      <c r="E61" s="236"/>
      <c r="F61" s="212"/>
      <c r="G61" s="237"/>
    </row>
    <row r="62" spans="2:7" ht="15.75" customHeight="1">
      <c r="B62" s="235"/>
      <c r="C62" s="218"/>
      <c r="D62" s="238"/>
      <c r="E62" s="236"/>
      <c r="F62" s="212"/>
      <c r="G62" s="237"/>
    </row>
    <row r="63" spans="2:7" ht="15.75" customHeight="1">
      <c r="B63" s="235" t="s">
        <v>63</v>
      </c>
      <c r="C63" s="153" t="s">
        <v>271</v>
      </c>
      <c r="D63" s="238" t="str">
        <f>+C64</f>
        <v>Ｆ・Ｒｉｏｎ／きみまち</v>
      </c>
      <c r="E63" s="236" t="s">
        <v>179</v>
      </c>
      <c r="F63" s="212" t="s">
        <v>180</v>
      </c>
      <c r="G63" s="237" t="s">
        <v>122</v>
      </c>
    </row>
    <row r="64" spans="2:7" ht="15.75" customHeight="1">
      <c r="B64" s="235" t="s">
        <v>50</v>
      </c>
      <c r="C64" s="218" t="s">
        <v>270</v>
      </c>
      <c r="D64" s="238"/>
      <c r="E64" s="236"/>
      <c r="F64" s="212"/>
      <c r="G64" s="237"/>
    </row>
    <row r="65" spans="2:7" ht="15.75" customHeight="1">
      <c r="B65" s="235"/>
      <c r="C65" s="218"/>
      <c r="D65" s="238"/>
      <c r="E65" s="236"/>
      <c r="F65" s="212"/>
      <c r="G65" s="237"/>
    </row>
    <row r="66" spans="2:7" ht="15.75" customHeight="1">
      <c r="B66" s="235" t="s">
        <v>64</v>
      </c>
      <c r="C66" s="153" t="s">
        <v>172</v>
      </c>
      <c r="D66" s="238" t="str">
        <f>+C67</f>
        <v>ステラミーゴいわて花巻/AMV</v>
      </c>
      <c r="E66" s="236" t="s">
        <v>178</v>
      </c>
      <c r="F66" s="212" t="s">
        <v>178</v>
      </c>
      <c r="G66" s="237" t="s">
        <v>137</v>
      </c>
    </row>
    <row r="67" spans="2:7" ht="15.75" customHeight="1">
      <c r="B67" s="235" t="s">
        <v>50</v>
      </c>
      <c r="C67" s="218" t="s">
        <v>194</v>
      </c>
      <c r="D67" s="238"/>
      <c r="E67" s="236"/>
      <c r="F67" s="212"/>
      <c r="G67" s="237"/>
    </row>
    <row r="68" spans="2:7" ht="15.75" customHeight="1">
      <c r="B68" s="235"/>
      <c r="C68" s="218"/>
      <c r="D68" s="238"/>
      <c r="E68" s="236"/>
      <c r="F68" s="212"/>
      <c r="G68" s="237"/>
    </row>
    <row r="69" spans="2:7" ht="15.75" customHeight="1">
      <c r="B69" s="235" t="s">
        <v>31</v>
      </c>
      <c r="C69" s="153" t="s">
        <v>266</v>
      </c>
      <c r="D69" s="238" t="str">
        <f>+C70</f>
        <v>FC玉蹴</v>
      </c>
      <c r="E69" s="236" t="s">
        <v>268</v>
      </c>
      <c r="F69" s="212" t="s">
        <v>268</v>
      </c>
      <c r="G69" s="237" t="s">
        <v>269</v>
      </c>
    </row>
    <row r="70" spans="2:7" ht="15.75" customHeight="1">
      <c r="B70" s="235"/>
      <c r="C70" s="218" t="s">
        <v>267</v>
      </c>
      <c r="D70" s="238"/>
      <c r="E70" s="236"/>
      <c r="F70" s="212"/>
      <c r="G70" s="237"/>
    </row>
    <row r="71" spans="2:7" ht="15.75" customHeight="1" thickBot="1">
      <c r="B71" s="210"/>
      <c r="C71" s="218"/>
      <c r="D71" s="238"/>
      <c r="E71" s="236"/>
      <c r="F71" s="212"/>
      <c r="G71" s="237"/>
    </row>
    <row r="72" spans="2:7" ht="14.25" customHeight="1"/>
    <row r="73" spans="2:7" ht="14.25" customHeight="1">
      <c r="B73" s="96"/>
      <c r="C73" s="97"/>
      <c r="D73" s="97"/>
      <c r="E73" s="97"/>
      <c r="F73" s="97"/>
      <c r="G73" s="98"/>
    </row>
    <row r="74" spans="2:7" ht="14.25" customHeight="1"/>
    <row r="75" spans="2:7" ht="14.25" customHeight="1">
      <c r="B75" s="127"/>
      <c r="C75" s="124"/>
      <c r="D75" s="125"/>
      <c r="E75" s="125"/>
      <c r="F75" s="125"/>
      <c r="G75" s="126"/>
    </row>
    <row r="76" spans="2:7" ht="24" customHeight="1">
      <c r="B76" s="127"/>
      <c r="C76" s="131" t="s">
        <v>196</v>
      </c>
      <c r="D76" s="132"/>
      <c r="E76" s="133"/>
      <c r="F76" s="133"/>
      <c r="G76" s="134"/>
    </row>
    <row r="77" spans="2:7" ht="15" customHeight="1">
      <c r="B77" s="127"/>
      <c r="C77" s="116"/>
      <c r="D77" s="128"/>
      <c r="E77" s="129"/>
      <c r="F77" s="129"/>
      <c r="G77" s="130"/>
    </row>
    <row r="78" spans="2:7" ht="15" customHeight="1">
      <c r="B78" s="127"/>
      <c r="C78" s="114"/>
      <c r="D78" s="115"/>
      <c r="E78" s="109"/>
      <c r="F78" s="109"/>
      <c r="G78" s="127"/>
    </row>
    <row r="79" spans="2:7" ht="30" customHeight="1">
      <c r="B79" s="127"/>
      <c r="C79" s="135" t="s">
        <v>197</v>
      </c>
      <c r="D79" s="136"/>
      <c r="E79" s="137"/>
      <c r="F79" s="137"/>
      <c r="G79" s="138"/>
    </row>
    <row r="80" spans="2:7" ht="30" customHeight="1">
      <c r="B80" s="127"/>
      <c r="C80" s="141" t="s">
        <v>198</v>
      </c>
      <c r="D80" s="189" t="s">
        <v>205</v>
      </c>
      <c r="E80" s="190"/>
      <c r="F80" s="190"/>
      <c r="G80" s="191"/>
    </row>
    <row r="81" spans="2:7" ht="30" customHeight="1">
      <c r="B81" s="127"/>
      <c r="C81" s="142" t="s">
        <v>199</v>
      </c>
      <c r="D81" s="192" t="s">
        <v>206</v>
      </c>
      <c r="E81" s="193"/>
      <c r="F81" s="193"/>
      <c r="G81" s="194"/>
    </row>
    <row r="82" spans="2:7" ht="30" customHeight="1">
      <c r="B82" s="127"/>
      <c r="C82" s="142" t="s">
        <v>200</v>
      </c>
      <c r="D82" s="192" t="s">
        <v>207</v>
      </c>
      <c r="E82" s="193"/>
      <c r="F82" s="193"/>
      <c r="G82" s="194"/>
    </row>
    <row r="83" spans="2:7" ht="30" customHeight="1">
      <c r="B83" s="127"/>
      <c r="C83" s="142" t="s">
        <v>201</v>
      </c>
      <c r="D83" s="192" t="s">
        <v>208</v>
      </c>
      <c r="E83" s="193"/>
      <c r="F83" s="193"/>
      <c r="G83" s="194"/>
    </row>
    <row r="84" spans="2:7" ht="30" customHeight="1">
      <c r="B84" s="127"/>
      <c r="C84" s="142" t="s">
        <v>202</v>
      </c>
      <c r="D84" s="192" t="s">
        <v>209</v>
      </c>
      <c r="E84" s="193"/>
      <c r="F84" s="193"/>
      <c r="G84" s="194"/>
    </row>
    <row r="85" spans="2:7" ht="30" customHeight="1">
      <c r="B85" s="127"/>
      <c r="C85" s="142" t="s">
        <v>203</v>
      </c>
      <c r="D85" s="192" t="s">
        <v>210</v>
      </c>
      <c r="E85" s="193"/>
      <c r="F85" s="193"/>
      <c r="G85" s="194"/>
    </row>
    <row r="86" spans="2:7" ht="30" customHeight="1">
      <c r="B86" s="127"/>
      <c r="C86" s="143" t="s">
        <v>204</v>
      </c>
      <c r="D86" s="195" t="s">
        <v>211</v>
      </c>
      <c r="E86" s="196"/>
      <c r="F86" s="196"/>
      <c r="G86" s="197"/>
    </row>
    <row r="87" spans="2:7" ht="30" customHeight="1">
      <c r="B87" s="127"/>
      <c r="C87" s="139"/>
      <c r="D87" s="198"/>
      <c r="E87" s="198"/>
      <c r="F87" s="198"/>
      <c r="G87" s="199"/>
    </row>
    <row r="88" spans="2:7" ht="30" customHeight="1">
      <c r="B88" s="127"/>
      <c r="C88" s="135" t="s">
        <v>217</v>
      </c>
      <c r="D88" s="200"/>
      <c r="E88" s="200"/>
      <c r="F88" s="200"/>
      <c r="G88" s="201"/>
    </row>
    <row r="89" spans="2:7" ht="30" customHeight="1">
      <c r="B89" s="127"/>
      <c r="C89" s="141" t="s">
        <v>198</v>
      </c>
      <c r="D89" s="189" t="s">
        <v>218</v>
      </c>
      <c r="E89" s="190"/>
      <c r="F89" s="190"/>
      <c r="G89" s="191"/>
    </row>
    <row r="90" spans="2:7" ht="30" customHeight="1">
      <c r="B90" s="127"/>
      <c r="C90" s="142" t="s">
        <v>199</v>
      </c>
      <c r="D90" s="192" t="s">
        <v>219</v>
      </c>
      <c r="E90" s="193"/>
      <c r="F90" s="193"/>
      <c r="G90" s="194"/>
    </row>
    <row r="91" spans="2:7" ht="30" customHeight="1">
      <c r="B91" s="127"/>
      <c r="C91" s="142" t="s">
        <v>200</v>
      </c>
      <c r="D91" s="192" t="s">
        <v>220</v>
      </c>
      <c r="E91" s="193"/>
      <c r="F91" s="193"/>
      <c r="G91" s="194"/>
    </row>
    <row r="92" spans="2:7" ht="30" customHeight="1">
      <c r="B92" s="127"/>
      <c r="C92" s="142" t="s">
        <v>201</v>
      </c>
      <c r="D92" s="192" t="s">
        <v>221</v>
      </c>
      <c r="E92" s="193"/>
      <c r="F92" s="193"/>
      <c r="G92" s="194"/>
    </row>
    <row r="93" spans="2:7" ht="30" customHeight="1">
      <c r="B93" s="127"/>
      <c r="C93" s="142" t="s">
        <v>202</v>
      </c>
      <c r="D93" s="192" t="s">
        <v>222</v>
      </c>
      <c r="E93" s="193"/>
      <c r="F93" s="193"/>
      <c r="G93" s="194"/>
    </row>
    <row r="94" spans="2:7" ht="30" customHeight="1">
      <c r="B94" s="127"/>
      <c r="C94" s="142" t="s">
        <v>203</v>
      </c>
      <c r="D94" s="192" t="s">
        <v>223</v>
      </c>
      <c r="E94" s="193"/>
      <c r="F94" s="193"/>
      <c r="G94" s="194"/>
    </row>
    <row r="95" spans="2:7" ht="30" customHeight="1">
      <c r="B95" s="127"/>
      <c r="C95" s="143" t="s">
        <v>204</v>
      </c>
      <c r="D95" s="195" t="s">
        <v>224</v>
      </c>
      <c r="E95" s="196"/>
      <c r="F95" s="196"/>
      <c r="G95" s="197"/>
    </row>
    <row r="96" spans="2:7" ht="30" customHeight="1">
      <c r="B96" s="127"/>
      <c r="C96" s="139"/>
      <c r="D96" s="198"/>
      <c r="E96" s="198"/>
      <c r="F96" s="198"/>
      <c r="G96" s="199"/>
    </row>
    <row r="97" spans="2:7" ht="30" customHeight="1">
      <c r="B97" s="127"/>
      <c r="C97" s="135" t="s">
        <v>215</v>
      </c>
      <c r="D97" s="200"/>
      <c r="E97" s="200"/>
      <c r="F97" s="200"/>
      <c r="G97" s="201"/>
    </row>
    <row r="98" spans="2:7" ht="30" customHeight="1">
      <c r="B98" s="127"/>
      <c r="C98" s="141" t="s">
        <v>198</v>
      </c>
      <c r="D98" s="189" t="s">
        <v>225</v>
      </c>
      <c r="E98" s="190"/>
      <c r="F98" s="190"/>
      <c r="G98" s="191"/>
    </row>
    <row r="99" spans="2:7" ht="30" customHeight="1">
      <c r="B99" s="127"/>
      <c r="C99" s="142" t="s">
        <v>199</v>
      </c>
      <c r="D99" s="192" t="s">
        <v>226</v>
      </c>
      <c r="E99" s="193"/>
      <c r="F99" s="193"/>
      <c r="G99" s="194"/>
    </row>
    <row r="100" spans="2:7" ht="30" customHeight="1">
      <c r="B100" s="127"/>
      <c r="C100" s="142" t="s">
        <v>200</v>
      </c>
      <c r="D100" s="192" t="s">
        <v>227</v>
      </c>
      <c r="E100" s="193"/>
      <c r="F100" s="193"/>
      <c r="G100" s="194"/>
    </row>
    <row r="101" spans="2:7" ht="30" customHeight="1">
      <c r="B101" s="127"/>
      <c r="C101" s="142" t="s">
        <v>201</v>
      </c>
      <c r="D101" s="192" t="s">
        <v>228</v>
      </c>
      <c r="E101" s="193"/>
      <c r="F101" s="193"/>
      <c r="G101" s="194"/>
    </row>
    <row r="102" spans="2:7" ht="30" customHeight="1">
      <c r="B102" s="127"/>
      <c r="C102" s="142" t="s">
        <v>202</v>
      </c>
      <c r="D102" s="192" t="s">
        <v>229</v>
      </c>
      <c r="E102" s="193"/>
      <c r="F102" s="193"/>
      <c r="G102" s="194"/>
    </row>
    <row r="103" spans="2:7" ht="30" customHeight="1">
      <c r="B103" s="127"/>
      <c r="C103" s="142" t="s">
        <v>203</v>
      </c>
      <c r="D103" s="192" t="s">
        <v>230</v>
      </c>
      <c r="E103" s="193"/>
      <c r="F103" s="193"/>
      <c r="G103" s="194"/>
    </row>
    <row r="104" spans="2:7" ht="30" customHeight="1">
      <c r="B104" s="127"/>
      <c r="C104" s="143" t="s">
        <v>204</v>
      </c>
      <c r="D104" s="195" t="s">
        <v>231</v>
      </c>
      <c r="E104" s="196"/>
      <c r="F104" s="196"/>
      <c r="G104" s="197"/>
    </row>
    <row r="105" spans="2:7" ht="30" customHeight="1">
      <c r="B105" s="127"/>
      <c r="C105" s="139"/>
      <c r="D105" s="198"/>
      <c r="E105" s="198"/>
      <c r="F105" s="198"/>
      <c r="G105" s="199"/>
    </row>
    <row r="106" spans="2:7" ht="30" customHeight="1">
      <c r="B106" s="127"/>
      <c r="C106" s="135" t="s">
        <v>216</v>
      </c>
      <c r="D106" s="200"/>
      <c r="E106" s="200"/>
      <c r="F106" s="200"/>
      <c r="G106" s="201"/>
    </row>
    <row r="107" spans="2:7" ht="30" customHeight="1">
      <c r="B107" s="127"/>
      <c r="C107" s="141" t="s">
        <v>198</v>
      </c>
      <c r="D107" s="189" t="s">
        <v>232</v>
      </c>
      <c r="E107" s="190"/>
      <c r="F107" s="190"/>
      <c r="G107" s="191"/>
    </row>
    <row r="108" spans="2:7" ht="30" customHeight="1">
      <c r="B108" s="127"/>
      <c r="C108" s="142" t="s">
        <v>199</v>
      </c>
      <c r="D108" s="192" t="s">
        <v>212</v>
      </c>
      <c r="E108" s="193"/>
      <c r="F108" s="193"/>
      <c r="G108" s="194"/>
    </row>
    <row r="109" spans="2:7" ht="30" customHeight="1">
      <c r="B109" s="127"/>
      <c r="C109" s="142" t="s">
        <v>200</v>
      </c>
      <c r="D109" s="192" t="s">
        <v>233</v>
      </c>
      <c r="E109" s="193"/>
      <c r="F109" s="193"/>
      <c r="G109" s="194"/>
    </row>
    <row r="110" spans="2:7" ht="30" customHeight="1">
      <c r="B110" s="127"/>
      <c r="C110" s="142" t="s">
        <v>201</v>
      </c>
      <c r="D110" s="192" t="s">
        <v>213</v>
      </c>
      <c r="E110" s="193"/>
      <c r="F110" s="193"/>
      <c r="G110" s="194"/>
    </row>
    <row r="111" spans="2:7" ht="30" customHeight="1">
      <c r="B111" s="127"/>
      <c r="C111" s="142" t="s">
        <v>202</v>
      </c>
      <c r="D111" s="192" t="s">
        <v>214</v>
      </c>
      <c r="E111" s="193"/>
      <c r="F111" s="193"/>
      <c r="G111" s="194"/>
    </row>
    <row r="112" spans="2:7" ht="30" customHeight="1">
      <c r="B112" s="127"/>
      <c r="C112" s="142" t="s">
        <v>203</v>
      </c>
      <c r="D112" s="192" t="s">
        <v>234</v>
      </c>
      <c r="E112" s="193"/>
      <c r="F112" s="193"/>
      <c r="G112" s="194"/>
    </row>
    <row r="113" spans="2:7" ht="30" customHeight="1">
      <c r="B113" s="127"/>
      <c r="C113" s="143" t="s">
        <v>204</v>
      </c>
      <c r="D113" s="195" t="s">
        <v>235</v>
      </c>
      <c r="E113" s="196"/>
      <c r="F113" s="196"/>
      <c r="G113" s="197"/>
    </row>
    <row r="114" spans="2:7">
      <c r="B114" s="127"/>
      <c r="C114" s="116"/>
      <c r="D114" s="128"/>
      <c r="E114" s="129"/>
      <c r="F114" s="129"/>
      <c r="G114" s="130"/>
    </row>
  </sheetData>
  <mergeCells count="154">
    <mergeCell ref="D6:D8"/>
    <mergeCell ref="D9:D11"/>
    <mergeCell ref="D12:D14"/>
    <mergeCell ref="D15:D17"/>
    <mergeCell ref="G12:G14"/>
    <mergeCell ref="D45:D47"/>
    <mergeCell ref="D48:D50"/>
    <mergeCell ref="D54:D56"/>
    <mergeCell ref="D57:D59"/>
    <mergeCell ref="G69:G71"/>
    <mergeCell ref="C70:C71"/>
    <mergeCell ref="G66:G68"/>
    <mergeCell ref="C67:C68"/>
    <mergeCell ref="F69:F71"/>
    <mergeCell ref="D66:D68"/>
    <mergeCell ref="F66:F68"/>
    <mergeCell ref="E66:E68"/>
    <mergeCell ref="B60:B62"/>
    <mergeCell ref="E60:E62"/>
    <mergeCell ref="B69:B71"/>
    <mergeCell ref="E69:E71"/>
    <mergeCell ref="B63:B65"/>
    <mergeCell ref="E63:E65"/>
    <mergeCell ref="B66:B68"/>
    <mergeCell ref="D69:D71"/>
    <mergeCell ref="G60:G62"/>
    <mergeCell ref="C61:C62"/>
    <mergeCell ref="G63:G65"/>
    <mergeCell ref="D60:D62"/>
    <mergeCell ref="D63:D65"/>
    <mergeCell ref="B54:B56"/>
    <mergeCell ref="E54:E56"/>
    <mergeCell ref="G54:G56"/>
    <mergeCell ref="C55:C56"/>
    <mergeCell ref="B57:B59"/>
    <mergeCell ref="E57:E59"/>
    <mergeCell ref="G57:G59"/>
    <mergeCell ref="C58:C59"/>
    <mergeCell ref="B48:B50"/>
    <mergeCell ref="E48:E50"/>
    <mergeCell ref="G48:G50"/>
    <mergeCell ref="C49:C50"/>
    <mergeCell ref="F48:F50"/>
    <mergeCell ref="B45:B47"/>
    <mergeCell ref="E45:E47"/>
    <mergeCell ref="G45:G47"/>
    <mergeCell ref="C46:C47"/>
    <mergeCell ref="F45:F47"/>
    <mergeCell ref="B42:B44"/>
    <mergeCell ref="E42:E44"/>
    <mergeCell ref="G42:G44"/>
    <mergeCell ref="C43:C44"/>
    <mergeCell ref="F42:F44"/>
    <mergeCell ref="D42:D44"/>
    <mergeCell ref="B39:B41"/>
    <mergeCell ref="E39:E41"/>
    <mergeCell ref="G39:G41"/>
    <mergeCell ref="C40:C41"/>
    <mergeCell ref="F39:F41"/>
    <mergeCell ref="D39:D41"/>
    <mergeCell ref="B36:B38"/>
    <mergeCell ref="E36:E38"/>
    <mergeCell ref="G36:G38"/>
    <mergeCell ref="C37:C38"/>
    <mergeCell ref="F36:F38"/>
    <mergeCell ref="D36:D38"/>
    <mergeCell ref="B33:B35"/>
    <mergeCell ref="E33:E35"/>
    <mergeCell ref="G33:G35"/>
    <mergeCell ref="C34:C35"/>
    <mergeCell ref="F33:F35"/>
    <mergeCell ref="D33:D35"/>
    <mergeCell ref="G9:G11"/>
    <mergeCell ref="C10:C11"/>
    <mergeCell ref="B6:B8"/>
    <mergeCell ref="C7:C8"/>
    <mergeCell ref="E6:E8"/>
    <mergeCell ref="G6:G8"/>
    <mergeCell ref="F6:F8"/>
    <mergeCell ref="F9:F11"/>
    <mergeCell ref="B9:B11"/>
    <mergeCell ref="E9:E11"/>
    <mergeCell ref="E12:E14"/>
    <mergeCell ref="E21:E23"/>
    <mergeCell ref="F12:F14"/>
    <mergeCell ref="F15:F17"/>
    <mergeCell ref="F18:F20"/>
    <mergeCell ref="F21:F23"/>
    <mergeCell ref="B12:B14"/>
    <mergeCell ref="B15:B17"/>
    <mergeCell ref="C13:C14"/>
    <mergeCell ref="E15:E17"/>
    <mergeCell ref="G15:G17"/>
    <mergeCell ref="C16:C17"/>
    <mergeCell ref="E18:E20"/>
    <mergeCell ref="C19:C20"/>
    <mergeCell ref="F60:F62"/>
    <mergeCell ref="F63:F65"/>
    <mergeCell ref="C25:C26"/>
    <mergeCell ref="F24:F26"/>
    <mergeCell ref="G21:G23"/>
    <mergeCell ref="C22:C23"/>
    <mergeCell ref="F54:F56"/>
    <mergeCell ref="F57:F59"/>
    <mergeCell ref="C64:C65"/>
    <mergeCell ref="D18:D20"/>
    <mergeCell ref="D21:D23"/>
    <mergeCell ref="D24:D26"/>
    <mergeCell ref="D27:D29"/>
    <mergeCell ref="G18:G20"/>
    <mergeCell ref="B18:B20"/>
    <mergeCell ref="B21:B23"/>
    <mergeCell ref="G27:G29"/>
    <mergeCell ref="C28:C29"/>
    <mergeCell ref="F27:F29"/>
    <mergeCell ref="B24:B26"/>
    <mergeCell ref="E24:E26"/>
    <mergeCell ref="G24:G26"/>
    <mergeCell ref="B27:B29"/>
    <mergeCell ref="E27:E2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107:G107"/>
    <mergeCell ref="D108:G108"/>
    <mergeCell ref="D109:G109"/>
    <mergeCell ref="D110:G110"/>
    <mergeCell ref="D111:G111"/>
    <mergeCell ref="D112:G112"/>
    <mergeCell ref="D113:G113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</mergeCells>
  <phoneticPr fontId="3"/>
  <hyperlinks>
    <hyperlink ref="D80" r:id="rId1"/>
    <hyperlink ref="D81" r:id="rId2"/>
    <hyperlink ref="D82" r:id="rId3"/>
    <hyperlink ref="D83" r:id="rId4"/>
    <hyperlink ref="D84" r:id="rId5"/>
    <hyperlink ref="D85" r:id="rId6"/>
    <hyperlink ref="D86" r:id="rId7"/>
    <hyperlink ref="D89" r:id="rId8"/>
    <hyperlink ref="D90" r:id="rId9"/>
    <hyperlink ref="D91" r:id="rId10"/>
    <hyperlink ref="D92" r:id="rId11"/>
    <hyperlink ref="D93" r:id="rId12"/>
    <hyperlink ref="D94" r:id="rId13"/>
    <hyperlink ref="D95" r:id="rId14"/>
    <hyperlink ref="D98" r:id="rId15"/>
    <hyperlink ref="D99" r:id="rId16"/>
    <hyperlink ref="D100" r:id="rId17"/>
    <hyperlink ref="D101" r:id="rId18"/>
    <hyperlink ref="D102" r:id="rId19"/>
    <hyperlink ref="D103" r:id="rId20"/>
    <hyperlink ref="D104" r:id="rId21"/>
    <hyperlink ref="D107" r:id="rId22"/>
    <hyperlink ref="D108" r:id="rId23"/>
    <hyperlink ref="D109" r:id="rId24"/>
    <hyperlink ref="D110" r:id="rId25"/>
    <hyperlink ref="D111" r:id="rId26"/>
    <hyperlink ref="D112" r:id="rId27"/>
    <hyperlink ref="D113" r:id="rId28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62" orientation="portrait" horizontalDpi="4294967293" verticalDpi="4294967293" r:id="rId2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1:BS70"/>
  <sheetViews>
    <sheetView view="pageBreakPreview" topLeftCell="B1" zoomScale="55" zoomScaleNormal="55" zoomScaleSheetLayoutView="55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B1" sqref="B1"/>
    </sheetView>
  </sheetViews>
  <sheetFormatPr defaultColWidth="8.625" defaultRowHeight="14.25"/>
  <cols>
    <col min="1" max="1" width="1.625" customWidth="1"/>
    <col min="2" max="2" width="16.625" customWidth="1"/>
    <col min="3" max="42" width="3.625" customWidth="1"/>
    <col min="43" max="45" width="5.625" customWidth="1"/>
    <col min="46" max="46" width="6.625" customWidth="1"/>
    <col min="47" max="48" width="5.625" customWidth="1"/>
    <col min="49" max="50" width="6.625" customWidth="1"/>
    <col min="51" max="51" width="3.5" customWidth="1"/>
    <col min="52" max="52" width="8.625" customWidth="1"/>
    <col min="53" max="53" width="4.5" customWidth="1"/>
    <col min="54" max="54" width="8.75" customWidth="1"/>
    <col min="55" max="55" width="4.5" hidden="1" customWidth="1"/>
    <col min="56" max="59" width="4.625" hidden="1" customWidth="1"/>
    <col min="60" max="60" width="7.125" hidden="1" customWidth="1"/>
    <col min="61" max="61" width="9.625" hidden="1" customWidth="1"/>
    <col min="62" max="62" width="2.625" hidden="1" customWidth="1"/>
    <col min="63" max="71" width="3.625" hidden="1" customWidth="1"/>
    <col min="72" max="74" width="0" hidden="1" customWidth="1"/>
  </cols>
  <sheetData>
    <row r="1" spans="2:70" ht="24">
      <c r="B1" s="35" t="s">
        <v>275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3" spans="2:70" ht="18.75" customHeight="1" thickBot="1">
      <c r="E3" s="4" t="s">
        <v>73</v>
      </c>
      <c r="AQ3" s="80">
        <v>1</v>
      </c>
      <c r="AR3" s="57" t="str">
        <f>IF(AQ3=1,"略称表示","日本語略称表示")</f>
        <v>略称表示</v>
      </c>
      <c r="AS3" s="58"/>
      <c r="AT3" s="58"/>
      <c r="AU3" s="58"/>
      <c r="AV3" s="58"/>
      <c r="AW3" s="58"/>
      <c r="AX3" s="58"/>
    </row>
    <row r="4" spans="2:70" ht="29.25" customHeight="1" thickBot="1">
      <c r="B4" s="1"/>
      <c r="C4" s="283" t="str">
        <f>+B6</f>
        <v>ヴォスクオーレ</v>
      </c>
      <c r="D4" s="284"/>
      <c r="E4" s="284"/>
      <c r="F4" s="284"/>
      <c r="G4" s="285"/>
      <c r="H4" s="286" t="str">
        <f>+B10</f>
        <v>BANFF</v>
      </c>
      <c r="I4" s="284"/>
      <c r="J4" s="284"/>
      <c r="K4" s="284"/>
      <c r="L4" s="285"/>
      <c r="M4" s="286" t="str">
        <f>+B14</f>
        <v>volviendo</v>
      </c>
      <c r="N4" s="284"/>
      <c r="O4" s="284"/>
      <c r="P4" s="284"/>
      <c r="Q4" s="285"/>
      <c r="R4" s="286" t="str">
        <f>+B18</f>
        <v>D-GUCCI</v>
      </c>
      <c r="S4" s="284"/>
      <c r="T4" s="284"/>
      <c r="U4" s="284"/>
      <c r="V4" s="285"/>
      <c r="W4" s="286" t="str">
        <f>+B22</f>
        <v>Sabedoria</v>
      </c>
      <c r="X4" s="284"/>
      <c r="Y4" s="284"/>
      <c r="Z4" s="284"/>
      <c r="AA4" s="285"/>
      <c r="AB4" s="286" t="str">
        <f>+B26</f>
        <v>malva</v>
      </c>
      <c r="AC4" s="284"/>
      <c r="AD4" s="284"/>
      <c r="AE4" s="284"/>
      <c r="AF4" s="285"/>
      <c r="AG4" s="286" t="str">
        <f>+B30</f>
        <v>ULTIMO</v>
      </c>
      <c r="AH4" s="284"/>
      <c r="AI4" s="284"/>
      <c r="AJ4" s="284"/>
      <c r="AK4" s="285"/>
      <c r="AL4" s="286" t="str">
        <f>+B34</f>
        <v>Itatica</v>
      </c>
      <c r="AM4" s="284"/>
      <c r="AN4" s="284"/>
      <c r="AO4" s="284"/>
      <c r="AP4" s="284"/>
      <c r="AQ4" s="43" t="s">
        <v>65</v>
      </c>
      <c r="AR4" s="5" t="s">
        <v>66</v>
      </c>
      <c r="AS4" s="5" t="s">
        <v>67</v>
      </c>
      <c r="AT4" s="6" t="s">
        <v>68</v>
      </c>
      <c r="AU4" s="7" t="s">
        <v>69</v>
      </c>
      <c r="AV4" s="8" t="s">
        <v>70</v>
      </c>
      <c r="AW4" s="9" t="s">
        <v>71</v>
      </c>
      <c r="AX4" s="10" t="s">
        <v>72</v>
      </c>
      <c r="AZ4" s="53" t="s">
        <v>99</v>
      </c>
      <c r="BA4" s="59"/>
      <c r="BB4" s="81" t="s">
        <v>117</v>
      </c>
      <c r="BC4" s="59"/>
      <c r="BD4" s="82" t="s">
        <v>118</v>
      </c>
      <c r="BE4" s="82"/>
      <c r="BF4" s="82" t="s">
        <v>119</v>
      </c>
      <c r="BG4" s="82"/>
    </row>
    <row r="5" spans="2:70" ht="24" customHeight="1" thickBot="1">
      <c r="B5" s="67" t="str">
        <f>+AX63</f>
        <v>A</v>
      </c>
      <c r="C5" s="290"/>
      <c r="D5" s="291"/>
      <c r="E5" s="291"/>
      <c r="F5" s="291"/>
      <c r="G5" s="292"/>
      <c r="H5" s="287">
        <f>VLOOKUP("前"&amp;$B5&amp;J$39,'１部対戦表'!$S$1:$V$139,4,FALSE)</f>
        <v>40749</v>
      </c>
      <c r="I5" s="288"/>
      <c r="J5" s="288"/>
      <c r="K5" s="288"/>
      <c r="L5" s="289"/>
      <c r="M5" s="287">
        <f>VLOOKUP("前"&amp;$B5&amp;O$39,'１部対戦表'!$S$1:$V$139,4,FALSE)</f>
        <v>40743</v>
      </c>
      <c r="N5" s="288"/>
      <c r="O5" s="288"/>
      <c r="P5" s="288"/>
      <c r="Q5" s="289"/>
      <c r="R5" s="287">
        <f>VLOOKUP("前"&amp;$B5&amp;T$39,'１部対戦表'!$S$1:$V$139,4,FALSE)</f>
        <v>40728</v>
      </c>
      <c r="S5" s="288"/>
      <c r="T5" s="288"/>
      <c r="U5" s="288"/>
      <c r="V5" s="289"/>
      <c r="W5" s="287">
        <f>VLOOKUP("前"&amp;$B5&amp;Y$39,'１部対戦表'!$S$1:$V$139,4,FALSE)</f>
        <v>40721</v>
      </c>
      <c r="X5" s="288"/>
      <c r="Y5" s="288"/>
      <c r="Z5" s="288"/>
      <c r="AA5" s="289"/>
      <c r="AB5" s="287">
        <f>VLOOKUP("前"&amp;$B5&amp;AD$39,'１部対戦表'!$S$1:$V$139,4,FALSE)</f>
        <v>40707</v>
      </c>
      <c r="AC5" s="288"/>
      <c r="AD5" s="288"/>
      <c r="AE5" s="288"/>
      <c r="AF5" s="289"/>
      <c r="AG5" s="287">
        <f>VLOOKUP("前"&amp;$B5&amp;AI$39,'１部対戦表'!$S$1:$V$139,4,FALSE)</f>
        <v>40686</v>
      </c>
      <c r="AH5" s="288"/>
      <c r="AI5" s="288"/>
      <c r="AJ5" s="288"/>
      <c r="AK5" s="289"/>
      <c r="AL5" s="287">
        <f>VLOOKUP("前"&amp;$B5&amp;AN$39,'１部対戦表'!$S$1:$V$139,4,FALSE)</f>
        <v>40679</v>
      </c>
      <c r="AM5" s="288"/>
      <c r="AN5" s="288"/>
      <c r="AO5" s="288"/>
      <c r="AP5" s="295"/>
      <c r="AQ5" s="264" t="str">
        <f>IF(AND($BD6=0,$BE6=0,$BF6=0),"",BD6)</f>
        <v/>
      </c>
      <c r="AR5" s="255" t="str">
        <f>IF(AND($BD6=0,$BE6=0,$BF6=0),"",BE6)</f>
        <v/>
      </c>
      <c r="AS5" s="255" t="str">
        <f>IF(AND($BD6=0,$BE6=0,$BF6=0),"",BF6)</f>
        <v/>
      </c>
      <c r="AT5" s="258" t="str">
        <f>IF(AND($BD6=0,$BE6=0,$BF6=0),"",BG6+AZ6)</f>
        <v/>
      </c>
      <c r="AU5" s="301" t="str">
        <f>IF(AND($BD6=0,$BE6=0,$BF6=0),"",BD8)</f>
        <v/>
      </c>
      <c r="AV5" s="301" t="str">
        <f>IF(AND($BD6=0,$BE6=0,$BF6=0),"",BE8)</f>
        <v/>
      </c>
      <c r="AW5" s="298" t="str">
        <f>IF(AND($BD6=0,$BE6=0,$BF6=0),"",BF8)</f>
        <v/>
      </c>
      <c r="AX5" s="267" t="str">
        <f>IF(AND($BD6=0,$BE6=0,$BF6=0),"",RANK(BI7,BI$7:BI$35))</f>
        <v/>
      </c>
      <c r="BD5" s="66" t="s">
        <v>82</v>
      </c>
      <c r="BE5" s="66" t="s">
        <v>83</v>
      </c>
      <c r="BF5" s="66" t="s">
        <v>84</v>
      </c>
      <c r="BG5" s="66" t="s">
        <v>85</v>
      </c>
      <c r="BH5" s="30"/>
      <c r="BI5" s="30"/>
      <c r="BJ5" s="30"/>
      <c r="BK5" s="61">
        <f>IF(D6&lt;&gt;"",D6,0)</f>
        <v>0</v>
      </c>
      <c r="BL5" s="61">
        <f>IF(I6&lt;&gt;"",I6,0)</f>
        <v>0</v>
      </c>
      <c r="BM5" s="61">
        <f>IF(N6&lt;&gt;"",N6,0)</f>
        <v>0</v>
      </c>
      <c r="BN5" s="61">
        <f>IF(S6&lt;&gt;"",S6,0)</f>
        <v>0</v>
      </c>
      <c r="BO5" s="61">
        <f>IF(X6&lt;&gt;"",X6,0)</f>
        <v>0</v>
      </c>
      <c r="BP5" s="61">
        <f>IF(AC6&lt;&gt;"",AC6,0)</f>
        <v>0</v>
      </c>
      <c r="BQ5" s="61">
        <f>IF(AH6&lt;&gt;"",AH6,0)</f>
        <v>0</v>
      </c>
      <c r="BR5" s="61">
        <f>IF(AM6&lt;&gt;"",AM6,0)</f>
        <v>0</v>
      </c>
    </row>
    <row r="6" spans="2:70" ht="24" customHeight="1">
      <c r="B6" s="272" t="str">
        <f>VLOOKUP(B5,参加チーム!$B$5:$G$73,IF($AQ$3=1,4,5),FALSE)</f>
        <v>ヴォスクオーレ</v>
      </c>
      <c r="C6" s="293"/>
      <c r="D6" s="278"/>
      <c r="E6" s="278"/>
      <c r="F6" s="278"/>
      <c r="G6" s="279"/>
      <c r="H6" s="180" t="s">
        <v>74</v>
      </c>
      <c r="I6" s="181" t="str">
        <f>VLOOKUP("前"&amp;$B5&amp;J$39,'１部対戦表'!$S$1:$V$139,2,FALSE)</f>
        <v/>
      </c>
      <c r="J6" s="181" t="str">
        <f>IF(I6&lt;&gt;"",IF(I6&gt;K6,"○",IF(I6&lt;K6,"●","△")),"-")</f>
        <v>-</v>
      </c>
      <c r="K6" s="181" t="str">
        <f>VLOOKUP("前"&amp;$B5&amp;J$39,'１部対戦表'!$S$1:$V$139,3,FALSE)</f>
        <v/>
      </c>
      <c r="L6" s="182" t="s">
        <v>75</v>
      </c>
      <c r="M6" s="180" t="s">
        <v>74</v>
      </c>
      <c r="N6" s="181" t="str">
        <f>VLOOKUP("前"&amp;$B5&amp;O$39,'１部対戦表'!$S$1:$V$139,2,FALSE)</f>
        <v/>
      </c>
      <c r="O6" s="181" t="str">
        <f>IF(N6&lt;&gt;"",IF(N6&gt;P6,"○",IF(N6&lt;P6,"●","△")),"-")</f>
        <v>-</v>
      </c>
      <c r="P6" s="181" t="str">
        <f>VLOOKUP("前"&amp;$B5&amp;O$39,'１部対戦表'!$S$1:$V$139,3,FALSE)</f>
        <v/>
      </c>
      <c r="Q6" s="182" t="s">
        <v>75</v>
      </c>
      <c r="R6" s="180" t="s">
        <v>74</v>
      </c>
      <c r="S6" s="181" t="str">
        <f>VLOOKUP("前"&amp;$B5&amp;T$39,'１部対戦表'!$S$1:$V$139,2,FALSE)</f>
        <v/>
      </c>
      <c r="T6" s="181" t="str">
        <f>IF(S6&lt;&gt;"",IF(S6&gt;U6,"○",IF(S6&lt;U6,"●","△")),"-")</f>
        <v>-</v>
      </c>
      <c r="U6" s="181" t="str">
        <f>VLOOKUP("前"&amp;$B5&amp;T$39,'１部対戦表'!$S$1:$V$139,3,FALSE)</f>
        <v/>
      </c>
      <c r="V6" s="182" t="s">
        <v>75</v>
      </c>
      <c r="W6" s="180" t="s">
        <v>74</v>
      </c>
      <c r="X6" s="181" t="str">
        <f>VLOOKUP("前"&amp;$B5&amp;Y$39,'１部対戦表'!$S$1:$V$139,2,FALSE)</f>
        <v/>
      </c>
      <c r="Y6" s="181" t="str">
        <f>IF(X6&lt;&gt;"",IF(X6&gt;Z6,"○",IF(X6&lt;Z6,"●","△")),"-")</f>
        <v>-</v>
      </c>
      <c r="Z6" s="181" t="str">
        <f>VLOOKUP("前"&amp;$B5&amp;Y$39,'１部対戦表'!$S$1:$V$139,3,FALSE)</f>
        <v/>
      </c>
      <c r="AA6" s="182" t="s">
        <v>75</v>
      </c>
      <c r="AB6" s="180" t="s">
        <v>74</v>
      </c>
      <c r="AC6" s="181" t="str">
        <f>VLOOKUP("前"&amp;$B5&amp;AD$39,'１部対戦表'!$S$1:$V$139,2,FALSE)</f>
        <v/>
      </c>
      <c r="AD6" s="181" t="str">
        <f>IF(AC6&lt;&gt;"",IF(AC6&gt;AE6,"○",IF(AC6&lt;AE6,"●","△")),"-")</f>
        <v>-</v>
      </c>
      <c r="AE6" s="181" t="str">
        <f>VLOOKUP("前"&amp;$B5&amp;AD$39,'１部対戦表'!$S$1:$V$139,3,FALSE)</f>
        <v/>
      </c>
      <c r="AF6" s="182" t="s">
        <v>75</v>
      </c>
      <c r="AG6" s="180" t="s">
        <v>74</v>
      </c>
      <c r="AH6" s="181" t="str">
        <f>VLOOKUP("前"&amp;$B5&amp;AI$39,'１部対戦表'!$S$1:$V$139,2,FALSE)</f>
        <v/>
      </c>
      <c r="AI6" s="181" t="str">
        <f>IF(AH6&lt;&gt;"",IF(AH6&gt;AJ6,"○",IF(AH6&lt;AJ6,"●","△")),"-")</f>
        <v>-</v>
      </c>
      <c r="AJ6" s="181" t="str">
        <f>VLOOKUP("前"&amp;$B5&amp;AI$39,'１部対戦表'!$S$1:$V$139,3,FALSE)</f>
        <v/>
      </c>
      <c r="AK6" s="182" t="s">
        <v>75</v>
      </c>
      <c r="AL6" s="180" t="s">
        <v>74</v>
      </c>
      <c r="AM6" s="181" t="str">
        <f>VLOOKUP("前"&amp;$B5&amp;AN$39,'１部対戦表'!$S$1:$V$139,2,FALSE)</f>
        <v/>
      </c>
      <c r="AN6" s="181" t="str">
        <f>IF(AM6&lt;&gt;"",IF(AM6&gt;AO6,"○",IF(AM6&lt;AO6,"●","△")),"-")</f>
        <v>-</v>
      </c>
      <c r="AO6" s="181" t="str">
        <f>VLOOKUP("前"&amp;$B5&amp;AN$39,'１部対戦表'!$S$1:$V$139,3,FALSE)</f>
        <v/>
      </c>
      <c r="AP6" s="181" t="s">
        <v>75</v>
      </c>
      <c r="AQ6" s="264"/>
      <c r="AR6" s="255"/>
      <c r="AS6" s="255"/>
      <c r="AT6" s="258"/>
      <c r="AU6" s="253"/>
      <c r="AV6" s="253"/>
      <c r="AW6" s="254"/>
      <c r="AX6" s="268"/>
      <c r="AZ6" s="302"/>
      <c r="BA6" s="60"/>
      <c r="BB6" s="319"/>
      <c r="BC6" s="60"/>
      <c r="BD6" s="32">
        <f>COUNTIF($C5:$AP8,"○")</f>
        <v>0</v>
      </c>
      <c r="BE6" s="32">
        <f>COUNTIF($C5:$AP8,"△")</f>
        <v>0</v>
      </c>
      <c r="BF6" s="32">
        <f>COUNTIF($C5:$AP8,"●")</f>
        <v>0</v>
      </c>
      <c r="BG6" s="66">
        <f>BD6*3+BE6</f>
        <v>0</v>
      </c>
      <c r="BH6" s="30"/>
      <c r="BI6" s="30"/>
      <c r="BJ6" s="30"/>
      <c r="BK6" s="62">
        <f>IF(F6&lt;&gt;"",F6,0)</f>
        <v>0</v>
      </c>
      <c r="BL6" s="62">
        <f>IF(K6&lt;&gt;"",K6,0)</f>
        <v>0</v>
      </c>
      <c r="BM6" s="62">
        <f>IF(P6&lt;&gt;"",P6,0)</f>
        <v>0</v>
      </c>
      <c r="BN6" s="62">
        <f>IF(U6&lt;&gt;"",U6,0)</f>
        <v>0</v>
      </c>
      <c r="BO6" s="62">
        <f>IF(Z6&lt;&gt;"",Z6,0)</f>
        <v>0</v>
      </c>
      <c r="BP6" s="62">
        <f>IF(AE6&lt;&gt;"",AE6,0)</f>
        <v>0</v>
      </c>
      <c r="BQ6" s="62">
        <f>IF(AJ6&lt;&gt;"",AJ6,0)</f>
        <v>0</v>
      </c>
      <c r="BR6" s="62">
        <f>IF(AO6&lt;&gt;"",AO6,0)</f>
        <v>0</v>
      </c>
    </row>
    <row r="7" spans="2:70" ht="24" customHeight="1" thickBot="1">
      <c r="B7" s="272"/>
      <c r="C7" s="293"/>
      <c r="D7" s="278"/>
      <c r="E7" s="278"/>
      <c r="F7" s="278"/>
      <c r="G7" s="279"/>
      <c r="H7" s="244" t="e">
        <f>VLOOKUP("後"&amp;$B5&amp;J$39,'１部対戦表'!$S$1:$V$139,4,FALSE)</f>
        <v>#N/A</v>
      </c>
      <c r="I7" s="245"/>
      <c r="J7" s="245"/>
      <c r="K7" s="245"/>
      <c r="L7" s="246"/>
      <c r="M7" s="244" t="e">
        <f>VLOOKUP("後"&amp;$B5&amp;O$39,'１部対戦表'!$S$1:$V$139,4,FALSE)</f>
        <v>#N/A</v>
      </c>
      <c r="N7" s="245"/>
      <c r="O7" s="245"/>
      <c r="P7" s="245"/>
      <c r="Q7" s="246"/>
      <c r="R7" s="244" t="e">
        <f>VLOOKUP("後"&amp;$B5&amp;T$39,'１部対戦表'!$S$1:$V$139,4,FALSE)</f>
        <v>#N/A</v>
      </c>
      <c r="S7" s="245"/>
      <c r="T7" s="245"/>
      <c r="U7" s="245"/>
      <c r="V7" s="246"/>
      <c r="W7" s="244" t="e">
        <f>VLOOKUP("後"&amp;$B5&amp;Y$39,'１部対戦表'!$S$1:$V$139,4,FALSE)</f>
        <v>#N/A</v>
      </c>
      <c r="X7" s="245"/>
      <c r="Y7" s="245"/>
      <c r="Z7" s="245"/>
      <c r="AA7" s="246"/>
      <c r="AB7" s="244" t="e">
        <f>VLOOKUP("後"&amp;$B5&amp;AD$39,'１部対戦表'!$S$1:$V$139,4,FALSE)</f>
        <v>#N/A</v>
      </c>
      <c r="AC7" s="245"/>
      <c r="AD7" s="245"/>
      <c r="AE7" s="245"/>
      <c r="AF7" s="246"/>
      <c r="AG7" s="244" t="e">
        <f>VLOOKUP("後"&amp;$B5&amp;AI$39,'１部対戦表'!$S$1:$V$139,4,FALSE)</f>
        <v>#N/A</v>
      </c>
      <c r="AH7" s="245"/>
      <c r="AI7" s="245"/>
      <c r="AJ7" s="245"/>
      <c r="AK7" s="246"/>
      <c r="AL7" s="244" t="e">
        <f>VLOOKUP("後"&amp;$B5&amp;AN$39,'１部対戦表'!$S$1:$V$139,4,FALSE)</f>
        <v>#N/A</v>
      </c>
      <c r="AM7" s="245"/>
      <c r="AN7" s="245"/>
      <c r="AO7" s="245"/>
      <c r="AP7" s="263"/>
      <c r="AQ7" s="264"/>
      <c r="AR7" s="255"/>
      <c r="AS7" s="255"/>
      <c r="AT7" s="258"/>
      <c r="AU7" s="253"/>
      <c r="AV7" s="253"/>
      <c r="AW7" s="254"/>
      <c r="AX7" s="268"/>
      <c r="AZ7" s="303"/>
      <c r="BA7" s="60"/>
      <c r="BB7" s="320"/>
      <c r="BC7" s="60"/>
      <c r="BD7" s="74" t="s">
        <v>86</v>
      </c>
      <c r="BE7" s="74" t="s">
        <v>87</v>
      </c>
      <c r="BF7" s="74" t="s">
        <v>88</v>
      </c>
      <c r="BG7" s="31"/>
      <c r="BH7" s="31" t="s">
        <v>94</v>
      </c>
      <c r="BI7" s="64">
        <f>IF(AND(BD6=0,BE6=0,BF6=0),0,AT5*1000+AW5+IF(BB6=$BD$4,100,0)+IF(BB6=$BF$4,-100,0))</f>
        <v>0</v>
      </c>
      <c r="BJ7" s="65"/>
      <c r="BK7" s="62">
        <f>IF(D8&lt;&gt;"",D8,0)</f>
        <v>0</v>
      </c>
      <c r="BL7" s="62" t="e">
        <f>IF(I8&lt;&gt;"",I8,0)</f>
        <v>#N/A</v>
      </c>
      <c r="BM7" s="62" t="e">
        <f>IF(N8&lt;&gt;"",N8,0)</f>
        <v>#N/A</v>
      </c>
      <c r="BN7" s="62" t="e">
        <f>IF(S8&lt;&gt;"",S8,0)</f>
        <v>#N/A</v>
      </c>
      <c r="BO7" s="62" t="e">
        <f>IF(X8&lt;&gt;"",X8,0)</f>
        <v>#N/A</v>
      </c>
      <c r="BP7" s="62" t="e">
        <f>IF(AC8&lt;&gt;"",AC8,0)</f>
        <v>#N/A</v>
      </c>
      <c r="BQ7" s="62" t="e">
        <f>IF(AH8&lt;&gt;"",AH8,0)</f>
        <v>#N/A</v>
      </c>
      <c r="BR7" s="62" t="e">
        <f>IF(AM8&lt;&gt;"",AM8,0)</f>
        <v>#N/A</v>
      </c>
    </row>
    <row r="8" spans="2:70" ht="24" customHeight="1">
      <c r="B8" s="273"/>
      <c r="C8" s="294"/>
      <c r="D8" s="281"/>
      <c r="E8" s="281"/>
      <c r="F8" s="281"/>
      <c r="G8" s="282"/>
      <c r="H8" s="183" t="s">
        <v>74</v>
      </c>
      <c r="I8" s="184" t="e">
        <f>VLOOKUP("後"&amp;$B5&amp;J$39,'１部対戦表'!$S$1:$V$139,2,FALSE)</f>
        <v>#N/A</v>
      </c>
      <c r="J8" s="184" t="e">
        <f>IF(I8&lt;&gt;"",IF(I8&gt;K8,"○",IF(I8&lt;K8,"●","△")),"")</f>
        <v>#N/A</v>
      </c>
      <c r="K8" s="184" t="e">
        <f>VLOOKUP("後"&amp;$B5&amp;J$39,'１部対戦表'!$S$1:$V$139,3,FALSE)</f>
        <v>#N/A</v>
      </c>
      <c r="L8" s="185" t="s">
        <v>75</v>
      </c>
      <c r="M8" s="183" t="s">
        <v>74</v>
      </c>
      <c r="N8" s="184" t="e">
        <f>VLOOKUP("後"&amp;$B5&amp;O$39,'１部対戦表'!$S$1:$V$139,2,FALSE)</f>
        <v>#N/A</v>
      </c>
      <c r="O8" s="184" t="e">
        <f>IF(N8&lt;&gt;"",IF(N8&gt;P8,"○",IF(N8&lt;P8,"●","△")),"")</f>
        <v>#N/A</v>
      </c>
      <c r="P8" s="184" t="e">
        <f>VLOOKUP("後"&amp;$B5&amp;O$39,'１部対戦表'!$S$1:$V$139,3,FALSE)</f>
        <v>#N/A</v>
      </c>
      <c r="Q8" s="185" t="s">
        <v>75</v>
      </c>
      <c r="R8" s="183" t="s">
        <v>74</v>
      </c>
      <c r="S8" s="184" t="e">
        <f>VLOOKUP("後"&amp;$B5&amp;T$39,'１部対戦表'!$S$1:$V$139,2,FALSE)</f>
        <v>#N/A</v>
      </c>
      <c r="T8" s="184" t="e">
        <f>IF(S8&lt;&gt;"",IF(S8&gt;U8,"○",IF(S8&lt;U8,"●","△")),"")</f>
        <v>#N/A</v>
      </c>
      <c r="U8" s="184" t="e">
        <f>VLOOKUP("後"&amp;$B5&amp;T$39,'１部対戦表'!$S$1:$V$139,3,FALSE)</f>
        <v>#N/A</v>
      </c>
      <c r="V8" s="185" t="s">
        <v>75</v>
      </c>
      <c r="W8" s="183" t="s">
        <v>74</v>
      </c>
      <c r="X8" s="184" t="e">
        <f>VLOOKUP("後"&amp;$B5&amp;Y$39,'１部対戦表'!$S$1:$V$139,2,FALSE)</f>
        <v>#N/A</v>
      </c>
      <c r="Y8" s="184" t="e">
        <f>IF(X8&lt;&gt;"",IF(X8&gt;Z8,"○",IF(X8&lt;Z8,"●","△")),"")</f>
        <v>#N/A</v>
      </c>
      <c r="Z8" s="184" t="e">
        <f>VLOOKUP("後"&amp;$B5&amp;Y$39,'１部対戦表'!$S$1:$V$139,3,FALSE)</f>
        <v>#N/A</v>
      </c>
      <c r="AA8" s="185" t="s">
        <v>75</v>
      </c>
      <c r="AB8" s="183" t="s">
        <v>74</v>
      </c>
      <c r="AC8" s="184" t="e">
        <f>VLOOKUP("後"&amp;$B5&amp;AD$39,'１部対戦表'!$S$1:$V$139,2,FALSE)</f>
        <v>#N/A</v>
      </c>
      <c r="AD8" s="184" t="e">
        <f>IF(AC8&lt;&gt;"",IF(AC8&gt;AE8,"○",IF(AC8&lt;AE8,"●","△")),"")</f>
        <v>#N/A</v>
      </c>
      <c r="AE8" s="184" t="e">
        <f>VLOOKUP("後"&amp;$B5&amp;AD$39,'１部対戦表'!$S$1:$V$139,3,FALSE)</f>
        <v>#N/A</v>
      </c>
      <c r="AF8" s="185" t="s">
        <v>75</v>
      </c>
      <c r="AG8" s="183" t="s">
        <v>74</v>
      </c>
      <c r="AH8" s="184" t="e">
        <f>VLOOKUP("後"&amp;$B5&amp;AI$39,'１部対戦表'!$S$1:$V$139,2,FALSE)</f>
        <v>#N/A</v>
      </c>
      <c r="AI8" s="184" t="e">
        <f>IF(AH8&lt;&gt;"",IF(AH8&gt;AJ8,"○",IF(AH8&lt;AJ8,"●","△")),"")</f>
        <v>#N/A</v>
      </c>
      <c r="AJ8" s="184" t="e">
        <f>VLOOKUP("後"&amp;$B5&amp;AI$39,'１部対戦表'!$S$1:$V$139,3,FALSE)</f>
        <v>#N/A</v>
      </c>
      <c r="AK8" s="185" t="s">
        <v>75</v>
      </c>
      <c r="AL8" s="183" t="s">
        <v>74</v>
      </c>
      <c r="AM8" s="184" t="e">
        <f>VLOOKUP("後"&amp;$B5&amp;AN$39,'１部対戦表'!$S$1:$V$139,2,FALSE)</f>
        <v>#N/A</v>
      </c>
      <c r="AN8" s="184" t="e">
        <f>IF(AM8&lt;&gt;"",IF(AM8&gt;AO8,"○",IF(AM8&lt;AO8,"●","△")),"")</f>
        <v>#N/A</v>
      </c>
      <c r="AO8" s="184" t="e">
        <f>VLOOKUP("後"&amp;$B5&amp;AN$39,'１部対戦表'!$S$1:$V$139,3,FALSE)</f>
        <v>#N/A</v>
      </c>
      <c r="AP8" s="184" t="s">
        <v>75</v>
      </c>
      <c r="AQ8" s="265"/>
      <c r="AR8" s="266"/>
      <c r="AS8" s="266"/>
      <c r="AT8" s="270"/>
      <c r="AU8" s="253"/>
      <c r="AV8" s="253"/>
      <c r="AW8" s="254"/>
      <c r="AX8" s="269"/>
      <c r="BD8" s="74" t="e">
        <f>SUM(BK5:BR5)+SUM(BK7:BR7)</f>
        <v>#N/A</v>
      </c>
      <c r="BE8" s="74" t="e">
        <f>SUM(BK6:BR6)+SUM(BK8:BR8)</f>
        <v>#N/A</v>
      </c>
      <c r="BF8" s="56" t="e">
        <f>+BD8-BE8</f>
        <v>#N/A</v>
      </c>
      <c r="BG8" s="31"/>
      <c r="BH8" s="31"/>
      <c r="BI8" s="31"/>
      <c r="BJ8" s="31"/>
      <c r="BK8" s="63">
        <f>IF(F8&lt;&gt;"",F8,0)</f>
        <v>0</v>
      </c>
      <c r="BL8" s="63" t="e">
        <f>IF(K8&lt;&gt;"",K8,0)</f>
        <v>#N/A</v>
      </c>
      <c r="BM8" s="63" t="e">
        <f>IF(P8&lt;&gt;"",P8,0)</f>
        <v>#N/A</v>
      </c>
      <c r="BN8" s="63" t="e">
        <f>IF(U8&lt;&gt;"",U8,0)</f>
        <v>#N/A</v>
      </c>
      <c r="BO8" s="63" t="e">
        <f>IF(Z8&lt;&gt;"",Z8,0)</f>
        <v>#N/A</v>
      </c>
      <c r="BP8" s="63" t="e">
        <f>IF(AE8&lt;&gt;"",AE8,0)</f>
        <v>#N/A</v>
      </c>
      <c r="BQ8" s="63" t="e">
        <f>IF(AJ8&lt;&gt;"",AJ8,0)</f>
        <v>#N/A</v>
      </c>
      <c r="BR8" s="63" t="e">
        <f>IF(AO8&lt;&gt;"",AO8,0)</f>
        <v>#N/A</v>
      </c>
    </row>
    <row r="9" spans="2:70" ht="24" customHeight="1" thickBot="1">
      <c r="B9" s="67" t="str">
        <f>+AX64</f>
        <v>B</v>
      </c>
      <c r="C9" s="243">
        <f>VLOOKUP("前"&amp;$B9&amp;E$39,'１部対戦表'!$S$1:$V$139,4,FALSE)</f>
        <v>40749</v>
      </c>
      <c r="D9" s="241"/>
      <c r="E9" s="241"/>
      <c r="F9" s="241"/>
      <c r="G9" s="242"/>
      <c r="H9" s="274"/>
      <c r="I9" s="275"/>
      <c r="J9" s="275"/>
      <c r="K9" s="275"/>
      <c r="L9" s="276"/>
      <c r="M9" s="240">
        <f>VLOOKUP("前"&amp;$B9&amp;O$39,'１部対戦表'!$S$1:$V$139,4,FALSE)</f>
        <v>40728</v>
      </c>
      <c r="N9" s="241"/>
      <c r="O9" s="241"/>
      <c r="P9" s="241"/>
      <c r="Q9" s="242"/>
      <c r="R9" s="240">
        <f>VLOOKUP("前"&amp;$B9&amp;T$39,'１部対戦表'!$S$1:$V$139,4,FALSE)</f>
        <v>40743</v>
      </c>
      <c r="S9" s="241"/>
      <c r="T9" s="241"/>
      <c r="U9" s="241"/>
      <c r="V9" s="242"/>
      <c r="W9" s="240">
        <f>VLOOKUP("前"&amp;$B9&amp;Y$39,'１部対戦表'!$S$1:$V$139,4,FALSE)</f>
        <v>40707</v>
      </c>
      <c r="X9" s="241"/>
      <c r="Y9" s="241"/>
      <c r="Z9" s="241"/>
      <c r="AA9" s="242"/>
      <c r="AB9" s="240">
        <f>VLOOKUP("前"&amp;$B9&amp;AD$39,'１部対戦表'!$S$1:$V$139,4,FALSE)</f>
        <v>40721</v>
      </c>
      <c r="AC9" s="241"/>
      <c r="AD9" s="241"/>
      <c r="AE9" s="241"/>
      <c r="AF9" s="242"/>
      <c r="AG9" s="240">
        <f>VLOOKUP("前"&amp;$B9&amp;AI$39,'１部対戦表'!$S$1:$V$139,4,FALSE)</f>
        <v>40679</v>
      </c>
      <c r="AH9" s="241"/>
      <c r="AI9" s="241"/>
      <c r="AJ9" s="241"/>
      <c r="AK9" s="242"/>
      <c r="AL9" s="240">
        <f>VLOOKUP("前"&amp;$B9&amp;AN$39,'１部対戦表'!$S$1:$V$139,4,FALSE)</f>
        <v>40686</v>
      </c>
      <c r="AM9" s="241"/>
      <c r="AN9" s="241"/>
      <c r="AO9" s="241"/>
      <c r="AP9" s="262"/>
      <c r="AQ9" s="264" t="str">
        <f>IF(AND($BD10=0,$BE10=0,$BF10=0),"",BD10)</f>
        <v/>
      </c>
      <c r="AR9" s="255" t="str">
        <f>IF(AND($BD10=0,$BE10=0,$BF10=0),"",BE10)</f>
        <v/>
      </c>
      <c r="AS9" s="255" t="str">
        <f>IF(AND($BD10=0,$BE10=0,$BF10=0),"",BF10)</f>
        <v/>
      </c>
      <c r="AT9" s="257" t="str">
        <f>IF(AND($BD10=0,$BE10=0,$BF10=0),"",BG10+AZ10)</f>
        <v/>
      </c>
      <c r="AU9" s="299" t="str">
        <f>IF(AND($BD10=0,$BE10=0,$BF10=0),"",BD12)</f>
        <v/>
      </c>
      <c r="AV9" s="299" t="str">
        <f>IF(AND($BD10=0,$BE10=0,$BF10=0),"",BE12)</f>
        <v/>
      </c>
      <c r="AW9" s="296" t="str">
        <f>IF(AND($BD10=0,$BE10=0,$BF10=0),"",BF12)</f>
        <v/>
      </c>
      <c r="AX9" s="267" t="str">
        <f>IF(AND($BD10=0,$BE10=0,$BF10=0),"",RANK(BI11,BI$7:BI$35))</f>
        <v/>
      </c>
      <c r="BD9" s="66" t="s">
        <v>82</v>
      </c>
      <c r="BE9" s="66" t="s">
        <v>83</v>
      </c>
      <c r="BF9" s="66" t="s">
        <v>84</v>
      </c>
      <c r="BG9" s="66" t="s">
        <v>85</v>
      </c>
      <c r="BH9" s="30"/>
      <c r="BI9" s="30"/>
      <c r="BJ9" s="30"/>
      <c r="BK9" s="61">
        <f>IF(D10&lt;&gt;"",D10,0)</f>
        <v>0</v>
      </c>
      <c r="BL9" s="61">
        <f>IF(I10&lt;&gt;"",I10,0)</f>
        <v>0</v>
      </c>
      <c r="BM9" s="61">
        <f>IF(N10&lt;&gt;"",N10,0)</f>
        <v>0</v>
      </c>
      <c r="BN9" s="61">
        <f>IF(S10&lt;&gt;"",S10,0)</f>
        <v>0</v>
      </c>
      <c r="BO9" s="61">
        <f>IF(X10&lt;&gt;"",X10,0)</f>
        <v>0</v>
      </c>
      <c r="BP9" s="61">
        <f>IF(AC10&lt;&gt;"",AC10,0)</f>
        <v>0</v>
      </c>
      <c r="BQ9" s="61">
        <f>IF(AH10&lt;&gt;"",AH10,0)</f>
        <v>0</v>
      </c>
      <c r="BR9" s="61">
        <f>IF(AM10&lt;&gt;"",AM10,0)</f>
        <v>0</v>
      </c>
    </row>
    <row r="10" spans="2:70" ht="24" customHeight="1">
      <c r="B10" s="272" t="str">
        <f>VLOOKUP(B9,参加チーム!$B$5:$G$73,IF($AQ$3=1,4,5),FALSE)</f>
        <v>BANFF</v>
      </c>
      <c r="C10" s="180" t="s">
        <v>74</v>
      </c>
      <c r="D10" s="181" t="str">
        <f>VLOOKUP("前"&amp;$B9&amp;E$39,'１部対戦表'!$S$1:$V$139,2,FALSE)</f>
        <v/>
      </c>
      <c r="E10" s="181" t="str">
        <f>IF(D10&lt;&gt;"",IF(D10&gt;F10,"○",IF(D10&lt;F10,"●","△")),"-")</f>
        <v>-</v>
      </c>
      <c r="F10" s="181" t="str">
        <f>VLOOKUP("前"&amp;$B9&amp;E$39,'１部対戦表'!$S$1:$V$139,3,FALSE)</f>
        <v/>
      </c>
      <c r="G10" s="182" t="s">
        <v>75</v>
      </c>
      <c r="H10" s="277"/>
      <c r="I10" s="278"/>
      <c r="J10" s="278"/>
      <c r="K10" s="278"/>
      <c r="L10" s="279"/>
      <c r="M10" s="180" t="s">
        <v>74</v>
      </c>
      <c r="N10" s="181" t="str">
        <f>VLOOKUP("前"&amp;$B9&amp;O$39,'１部対戦表'!$S$1:$V$139,2,FALSE)</f>
        <v/>
      </c>
      <c r="O10" s="181" t="str">
        <f>IF(N10&lt;&gt;"",IF(N10&gt;P10,"○",IF(N10&lt;P10,"●","△")),"-")</f>
        <v>-</v>
      </c>
      <c r="P10" s="181" t="str">
        <f>VLOOKUP("前"&amp;$B9&amp;O$39,'１部対戦表'!$S$1:$V$139,3,FALSE)</f>
        <v/>
      </c>
      <c r="Q10" s="182" t="s">
        <v>75</v>
      </c>
      <c r="R10" s="180" t="s">
        <v>74</v>
      </c>
      <c r="S10" s="181" t="str">
        <f>VLOOKUP("前"&amp;$B9&amp;T$39,'１部対戦表'!$S$1:$V$139,2,FALSE)</f>
        <v/>
      </c>
      <c r="T10" s="181" t="str">
        <f>IF(S10&lt;&gt;"",IF(S10&gt;U10,"○",IF(S10&lt;U10,"●","△")),"-")</f>
        <v>-</v>
      </c>
      <c r="U10" s="181" t="str">
        <f>VLOOKUP("前"&amp;$B9&amp;T$39,'１部対戦表'!$S$1:$V$139,3,FALSE)</f>
        <v/>
      </c>
      <c r="V10" s="182" t="s">
        <v>75</v>
      </c>
      <c r="W10" s="180" t="s">
        <v>74</v>
      </c>
      <c r="X10" s="181" t="str">
        <f>VLOOKUP("前"&amp;$B9&amp;Y$39,'１部対戦表'!$S$1:$V$139,2,FALSE)</f>
        <v/>
      </c>
      <c r="Y10" s="181" t="str">
        <f>IF(X10&lt;&gt;"",IF(X10&gt;Z10,"○",IF(X10&lt;Z10,"●","△")),"-")</f>
        <v>-</v>
      </c>
      <c r="Z10" s="181" t="str">
        <f>VLOOKUP("前"&amp;$B9&amp;Y$39,'１部対戦表'!$S$1:$V$139,3,FALSE)</f>
        <v/>
      </c>
      <c r="AA10" s="182" t="s">
        <v>75</v>
      </c>
      <c r="AB10" s="180" t="s">
        <v>74</v>
      </c>
      <c r="AC10" s="181" t="str">
        <f>VLOOKUP("前"&amp;$B9&amp;AD$39,'１部対戦表'!$S$1:$V$139,2,FALSE)</f>
        <v/>
      </c>
      <c r="AD10" s="181" t="str">
        <f>IF(AC10&lt;&gt;"",IF(AC10&gt;AE10,"○",IF(AC10&lt;AE10,"●","△")),"-")</f>
        <v>-</v>
      </c>
      <c r="AE10" s="181" t="str">
        <f>VLOOKUP("前"&amp;$B9&amp;AD$39,'１部対戦表'!$S$1:$V$139,3,FALSE)</f>
        <v/>
      </c>
      <c r="AF10" s="182" t="s">
        <v>75</v>
      </c>
      <c r="AG10" s="180" t="s">
        <v>74</v>
      </c>
      <c r="AH10" s="181" t="str">
        <f>VLOOKUP("前"&amp;$B9&amp;AI$39,'１部対戦表'!$S$1:$V$139,2,FALSE)</f>
        <v/>
      </c>
      <c r="AI10" s="181" t="str">
        <f>IF(AH10&lt;&gt;"",IF(AH10&gt;AJ10,"○",IF(AH10&lt;AJ10,"●","△")),"-")</f>
        <v>-</v>
      </c>
      <c r="AJ10" s="181" t="str">
        <f>VLOOKUP("前"&amp;$B9&amp;AI$39,'１部対戦表'!$S$1:$V$139,3,FALSE)</f>
        <v/>
      </c>
      <c r="AK10" s="182" t="s">
        <v>75</v>
      </c>
      <c r="AL10" s="180" t="s">
        <v>74</v>
      </c>
      <c r="AM10" s="181" t="str">
        <f>VLOOKUP("前"&amp;$B9&amp;AN$39,'１部対戦表'!$S$1:$V$139,2,FALSE)</f>
        <v/>
      </c>
      <c r="AN10" s="181" t="str">
        <f>IF(AM10&lt;&gt;"",IF(AM10&gt;AO10,"○",IF(AM10&lt;AO10,"●","△")),"-")</f>
        <v>-</v>
      </c>
      <c r="AO10" s="181" t="str">
        <f>VLOOKUP("前"&amp;$B9&amp;AN$39,'１部対戦表'!$S$1:$V$139,3,FALSE)</f>
        <v/>
      </c>
      <c r="AP10" s="182" t="s">
        <v>75</v>
      </c>
      <c r="AQ10" s="264"/>
      <c r="AR10" s="255"/>
      <c r="AS10" s="255"/>
      <c r="AT10" s="258"/>
      <c r="AU10" s="300"/>
      <c r="AV10" s="300"/>
      <c r="AW10" s="297"/>
      <c r="AX10" s="268"/>
      <c r="AZ10" s="302"/>
      <c r="BA10" s="60"/>
      <c r="BB10" s="319"/>
      <c r="BC10" s="60"/>
      <c r="BD10" s="32">
        <f>COUNTIF($C9:$AP12,"○")</f>
        <v>0</v>
      </c>
      <c r="BE10" s="32">
        <f>COUNTIF($C9:$AP12,"△")</f>
        <v>0</v>
      </c>
      <c r="BF10" s="32">
        <f>COUNTIF($C9:$AP12,"●")</f>
        <v>0</v>
      </c>
      <c r="BG10" s="66">
        <f>BD10*3+BE10</f>
        <v>0</v>
      </c>
      <c r="BH10" s="30"/>
      <c r="BI10" s="30"/>
      <c r="BJ10" s="30"/>
      <c r="BK10" s="62">
        <f>IF(F10&lt;&gt;"",F10,0)</f>
        <v>0</v>
      </c>
      <c r="BL10" s="62">
        <f>IF(K10&lt;&gt;"",K10,0)</f>
        <v>0</v>
      </c>
      <c r="BM10" s="62">
        <f>IF(P10&lt;&gt;"",P10,0)</f>
        <v>0</v>
      </c>
      <c r="BN10" s="62">
        <f>IF(U10&lt;&gt;"",U10,0)</f>
        <v>0</v>
      </c>
      <c r="BO10" s="62">
        <f>IF(Z10&lt;&gt;"",Z10,0)</f>
        <v>0</v>
      </c>
      <c r="BP10" s="62">
        <f>IF(AE10&lt;&gt;"",AE10,0)</f>
        <v>0</v>
      </c>
      <c r="BQ10" s="62">
        <f>IF(AJ10&lt;&gt;"",AJ10,0)</f>
        <v>0</v>
      </c>
      <c r="BR10" s="62">
        <f>IF(AO10&lt;&gt;"",AO10,0)</f>
        <v>0</v>
      </c>
    </row>
    <row r="11" spans="2:70" ht="24" customHeight="1" thickBot="1">
      <c r="B11" s="272"/>
      <c r="C11" s="271" t="e">
        <f>VLOOKUP("後"&amp;$B9&amp;E$39,'１部対戦表'!$S$1:$V$139,4,FALSE)</f>
        <v>#N/A</v>
      </c>
      <c r="D11" s="245"/>
      <c r="E11" s="245"/>
      <c r="F11" s="245"/>
      <c r="G11" s="246"/>
      <c r="H11" s="277"/>
      <c r="I11" s="278"/>
      <c r="J11" s="278"/>
      <c r="K11" s="278"/>
      <c r="L11" s="279"/>
      <c r="M11" s="244" t="e">
        <f>VLOOKUP("後"&amp;$B9&amp;O$39,'１部対戦表'!$S$1:$V$139,4,FALSE)</f>
        <v>#N/A</v>
      </c>
      <c r="N11" s="245"/>
      <c r="O11" s="245"/>
      <c r="P11" s="245"/>
      <c r="Q11" s="246"/>
      <c r="R11" s="244" t="e">
        <f>VLOOKUP("後"&amp;$B9&amp;T$39,'１部対戦表'!$S$1:$V$139,4,FALSE)</f>
        <v>#N/A</v>
      </c>
      <c r="S11" s="245"/>
      <c r="T11" s="245"/>
      <c r="U11" s="245"/>
      <c r="V11" s="246"/>
      <c r="W11" s="244" t="e">
        <f>VLOOKUP("後"&amp;$B9&amp;Y$39,'１部対戦表'!$S$1:$V$139,4,FALSE)</f>
        <v>#N/A</v>
      </c>
      <c r="X11" s="245"/>
      <c r="Y11" s="245"/>
      <c r="Z11" s="245"/>
      <c r="AA11" s="246"/>
      <c r="AB11" s="244" t="e">
        <f>VLOOKUP("後"&amp;$B9&amp;AD$39,'１部対戦表'!$S$1:$V$139,4,FALSE)</f>
        <v>#N/A</v>
      </c>
      <c r="AC11" s="245"/>
      <c r="AD11" s="245"/>
      <c r="AE11" s="245"/>
      <c r="AF11" s="246"/>
      <c r="AG11" s="244" t="e">
        <f>VLOOKUP("後"&amp;$B9&amp;AI$39,'１部対戦表'!$S$1:$V$139,4,FALSE)</f>
        <v>#N/A</v>
      </c>
      <c r="AH11" s="245"/>
      <c r="AI11" s="245"/>
      <c r="AJ11" s="245"/>
      <c r="AK11" s="246"/>
      <c r="AL11" s="244" t="e">
        <f>VLOOKUP("後"&amp;$B9&amp;AN$39,'１部対戦表'!$S$1:$V$139,4,FALSE)</f>
        <v>#N/A</v>
      </c>
      <c r="AM11" s="245"/>
      <c r="AN11" s="245"/>
      <c r="AO11" s="245"/>
      <c r="AP11" s="263"/>
      <c r="AQ11" s="264"/>
      <c r="AR11" s="255"/>
      <c r="AS11" s="255"/>
      <c r="AT11" s="258"/>
      <c r="AU11" s="300"/>
      <c r="AV11" s="300"/>
      <c r="AW11" s="297"/>
      <c r="AX11" s="268"/>
      <c r="AZ11" s="303"/>
      <c r="BA11" s="60"/>
      <c r="BB11" s="320"/>
      <c r="BC11" s="60"/>
      <c r="BD11" s="74" t="s">
        <v>86</v>
      </c>
      <c r="BE11" s="74" t="s">
        <v>87</v>
      </c>
      <c r="BF11" s="74" t="s">
        <v>88</v>
      </c>
      <c r="BG11" s="31"/>
      <c r="BH11" s="31" t="s">
        <v>94</v>
      </c>
      <c r="BI11" s="64">
        <f>IF(AND(BD10=0,BE10=0,BF10=0),0,AT9*1000+AW9+IF(BB10=$BD$4,100,0)+IF(BB10=$BF$4,-100,0))</f>
        <v>0</v>
      </c>
      <c r="BJ11" s="65"/>
      <c r="BK11" s="62" t="e">
        <f>IF(D12&lt;&gt;"",D12,0)</f>
        <v>#N/A</v>
      </c>
      <c r="BL11" s="62">
        <f>IF(I12&lt;&gt;"",I12,0)</f>
        <v>0</v>
      </c>
      <c r="BM11" s="62" t="e">
        <f>IF(N12&lt;&gt;"",N12,0)</f>
        <v>#N/A</v>
      </c>
      <c r="BN11" s="62" t="e">
        <f>IF(S12&lt;&gt;"",S12,0)</f>
        <v>#N/A</v>
      </c>
      <c r="BO11" s="62" t="e">
        <f>IF(X12&lt;&gt;"",X12,0)</f>
        <v>#N/A</v>
      </c>
      <c r="BP11" s="62" t="e">
        <f>IF(AC12&lt;&gt;"",AC12,0)</f>
        <v>#N/A</v>
      </c>
      <c r="BQ11" s="62" t="e">
        <f>IF(AH12&lt;&gt;"",AH12,0)</f>
        <v>#N/A</v>
      </c>
      <c r="BR11" s="62" t="e">
        <f>IF(AM12&lt;&gt;"",AM12,0)</f>
        <v>#N/A</v>
      </c>
    </row>
    <row r="12" spans="2:70" ht="24" customHeight="1">
      <c r="B12" s="273"/>
      <c r="C12" s="183" t="s">
        <v>74</v>
      </c>
      <c r="D12" s="184" t="e">
        <f>VLOOKUP("後"&amp;$B9&amp;E$39,'１部対戦表'!$S$1:$V$139,2,FALSE)</f>
        <v>#N/A</v>
      </c>
      <c r="E12" s="184" t="e">
        <f>IF(D12&lt;&gt;"",IF(D12&gt;F12,"○",IF(D12&lt;F12,"●","△")),"")</f>
        <v>#N/A</v>
      </c>
      <c r="F12" s="184" t="e">
        <f>VLOOKUP("後"&amp;$B9&amp;E$39,'１部対戦表'!$S$1:$V$139,3,FALSE)</f>
        <v>#N/A</v>
      </c>
      <c r="G12" s="185" t="s">
        <v>75</v>
      </c>
      <c r="H12" s="280"/>
      <c r="I12" s="281"/>
      <c r="J12" s="281"/>
      <c r="K12" s="281"/>
      <c r="L12" s="282"/>
      <c r="M12" s="183" t="s">
        <v>74</v>
      </c>
      <c r="N12" s="184" t="e">
        <f>VLOOKUP("後"&amp;$B9&amp;O$39,'１部対戦表'!$S$1:$V$139,2,FALSE)</f>
        <v>#N/A</v>
      </c>
      <c r="O12" s="184" t="e">
        <f>IF(N12&lt;&gt;"",IF(N12&gt;P12,"○",IF(N12&lt;P12,"●","△")),"")</f>
        <v>#N/A</v>
      </c>
      <c r="P12" s="184" t="e">
        <f>VLOOKUP("後"&amp;$B9&amp;O$39,'１部対戦表'!$S$1:$V$139,3,FALSE)</f>
        <v>#N/A</v>
      </c>
      <c r="Q12" s="185" t="s">
        <v>75</v>
      </c>
      <c r="R12" s="183" t="s">
        <v>74</v>
      </c>
      <c r="S12" s="184" t="e">
        <f>VLOOKUP("後"&amp;$B9&amp;T$39,'１部対戦表'!$S$1:$V$139,2,FALSE)</f>
        <v>#N/A</v>
      </c>
      <c r="T12" s="184" t="e">
        <f>IF(S12&lt;&gt;"",IF(S12&gt;U12,"○",IF(S12&lt;U12,"●","△")),"")</f>
        <v>#N/A</v>
      </c>
      <c r="U12" s="184" t="e">
        <f>VLOOKUP("後"&amp;$B9&amp;T$39,'１部対戦表'!$S$1:$V$139,3,FALSE)</f>
        <v>#N/A</v>
      </c>
      <c r="V12" s="185" t="s">
        <v>75</v>
      </c>
      <c r="W12" s="183" t="s">
        <v>74</v>
      </c>
      <c r="X12" s="184" t="e">
        <f>VLOOKUP("後"&amp;$B9&amp;Y$39,'１部対戦表'!$S$1:$V$139,2,FALSE)</f>
        <v>#N/A</v>
      </c>
      <c r="Y12" s="184" t="e">
        <f>IF(X12&lt;&gt;"",IF(X12&gt;Z12,"○",IF(X12&lt;Z12,"●","△")),"")</f>
        <v>#N/A</v>
      </c>
      <c r="Z12" s="184" t="e">
        <f>VLOOKUP("後"&amp;$B9&amp;Y$39,'１部対戦表'!$S$1:$V$139,3,FALSE)</f>
        <v>#N/A</v>
      </c>
      <c r="AA12" s="185" t="s">
        <v>75</v>
      </c>
      <c r="AB12" s="183" t="s">
        <v>74</v>
      </c>
      <c r="AC12" s="184" t="e">
        <f>VLOOKUP("後"&amp;$B9&amp;AD$39,'１部対戦表'!$S$1:$V$139,2,FALSE)</f>
        <v>#N/A</v>
      </c>
      <c r="AD12" s="184" t="e">
        <f>IF(AC12&lt;&gt;"",IF(AC12&gt;AE12,"○",IF(AC12&lt;AE12,"●","△")),"")</f>
        <v>#N/A</v>
      </c>
      <c r="AE12" s="184" t="e">
        <f>VLOOKUP("後"&amp;$B9&amp;AD$39,'１部対戦表'!$S$1:$V$139,3,FALSE)</f>
        <v>#N/A</v>
      </c>
      <c r="AF12" s="185" t="s">
        <v>75</v>
      </c>
      <c r="AG12" s="183" t="s">
        <v>74</v>
      </c>
      <c r="AH12" s="184" t="e">
        <f>VLOOKUP("後"&amp;$B9&amp;AI$39,'１部対戦表'!$S$1:$V$139,2,FALSE)</f>
        <v>#N/A</v>
      </c>
      <c r="AI12" s="184" t="e">
        <f>IF(AH12&lt;&gt;"",IF(AH12&gt;AJ12,"○",IF(AH12&lt;AJ12,"●","△")),"")</f>
        <v>#N/A</v>
      </c>
      <c r="AJ12" s="184" t="e">
        <f>VLOOKUP("後"&amp;$B9&amp;AI$39,'１部対戦表'!$S$1:$V$139,3,FALSE)</f>
        <v>#N/A</v>
      </c>
      <c r="AK12" s="185" t="s">
        <v>75</v>
      </c>
      <c r="AL12" s="183" t="s">
        <v>74</v>
      </c>
      <c r="AM12" s="184" t="e">
        <f>VLOOKUP("後"&amp;$B9&amp;AN$39,'１部対戦表'!$S$1:$V$139,2,FALSE)</f>
        <v>#N/A</v>
      </c>
      <c r="AN12" s="184" t="e">
        <f>IF(AM12&lt;&gt;"",IF(AM12&gt;AO12,"○",IF(AM12&lt;AO12,"●","△")),"")</f>
        <v>#N/A</v>
      </c>
      <c r="AO12" s="184" t="e">
        <f>VLOOKUP("後"&amp;$B9&amp;AN$39,'１部対戦表'!$S$1:$V$139,3,FALSE)</f>
        <v>#N/A</v>
      </c>
      <c r="AP12" s="185" t="s">
        <v>75</v>
      </c>
      <c r="AQ12" s="265"/>
      <c r="AR12" s="266"/>
      <c r="AS12" s="266"/>
      <c r="AT12" s="270"/>
      <c r="AU12" s="301"/>
      <c r="AV12" s="301"/>
      <c r="AW12" s="298"/>
      <c r="AX12" s="269"/>
      <c r="BD12" s="74" t="e">
        <f>SUM(BK9:BR9)+SUM(BK11:BR11)</f>
        <v>#N/A</v>
      </c>
      <c r="BE12" s="74" t="e">
        <f>SUM(BK10:BR10)+SUM(BK12:BR12)</f>
        <v>#N/A</v>
      </c>
      <c r="BF12" s="56" t="e">
        <f>+BD12-BE12</f>
        <v>#N/A</v>
      </c>
      <c r="BG12" s="31"/>
      <c r="BH12" s="31"/>
      <c r="BI12" s="31"/>
      <c r="BJ12" s="31"/>
      <c r="BK12" s="63" t="e">
        <f>IF(F12&lt;&gt;"",F12,0)</f>
        <v>#N/A</v>
      </c>
      <c r="BL12" s="63">
        <f>IF(K12&lt;&gt;"",K12,0)</f>
        <v>0</v>
      </c>
      <c r="BM12" s="63" t="e">
        <f>IF(P12&lt;&gt;"",P12,0)</f>
        <v>#N/A</v>
      </c>
      <c r="BN12" s="63" t="e">
        <f>IF(U12&lt;&gt;"",U12,0)</f>
        <v>#N/A</v>
      </c>
      <c r="BO12" s="63" t="e">
        <f>IF(Z12&lt;&gt;"",Z12,0)</f>
        <v>#N/A</v>
      </c>
      <c r="BP12" s="63" t="e">
        <f>IF(AE12&lt;&gt;"",AE12,0)</f>
        <v>#N/A</v>
      </c>
      <c r="BQ12" s="63" t="e">
        <f>IF(AJ12&lt;&gt;"",AJ12,0)</f>
        <v>#N/A</v>
      </c>
      <c r="BR12" s="63" t="e">
        <f>IF(AO12&lt;&gt;"",AO12,0)</f>
        <v>#N/A</v>
      </c>
    </row>
    <row r="13" spans="2:70" ht="24" customHeight="1" thickBot="1">
      <c r="B13" s="68" t="str">
        <f>+AX65</f>
        <v>C</v>
      </c>
      <c r="C13" s="243">
        <f>VLOOKUP("前"&amp;$B13&amp;E$39,'１部対戦表'!$S$1:$V$139,4,FALSE)</f>
        <v>40743</v>
      </c>
      <c r="D13" s="241"/>
      <c r="E13" s="241"/>
      <c r="F13" s="241"/>
      <c r="G13" s="242"/>
      <c r="H13" s="240">
        <f>VLOOKUP("前"&amp;$B13&amp;J$39,'１部対戦表'!$S$1:$V$139,4,FALSE)</f>
        <v>40728</v>
      </c>
      <c r="I13" s="241"/>
      <c r="J13" s="241"/>
      <c r="K13" s="241"/>
      <c r="L13" s="242"/>
      <c r="M13" s="274"/>
      <c r="N13" s="275"/>
      <c r="O13" s="275"/>
      <c r="P13" s="275"/>
      <c r="Q13" s="276"/>
      <c r="R13" s="240">
        <f>VLOOKUP("前"&amp;$B13&amp;T$39,'１部対戦表'!$S$1:$V$139,4,FALSE)</f>
        <v>40749</v>
      </c>
      <c r="S13" s="241"/>
      <c r="T13" s="241"/>
      <c r="U13" s="241"/>
      <c r="V13" s="242"/>
      <c r="W13" s="240">
        <f>VLOOKUP("前"&amp;$B13&amp;Y$39,'１部対戦表'!$S$1:$V$139,4,FALSE)</f>
        <v>40686</v>
      </c>
      <c r="X13" s="241"/>
      <c r="Y13" s="241"/>
      <c r="Z13" s="241"/>
      <c r="AA13" s="242"/>
      <c r="AB13" s="240">
        <f>VLOOKUP("前"&amp;$B13&amp;AD$39,'１部対戦表'!$S$1:$V$139,4,FALSE)</f>
        <v>40679</v>
      </c>
      <c r="AC13" s="241"/>
      <c r="AD13" s="241"/>
      <c r="AE13" s="241"/>
      <c r="AF13" s="242"/>
      <c r="AG13" s="240">
        <f>VLOOKUP("前"&amp;$B13&amp;AI$39,'１部対戦表'!$S$1:$V$139,4,FALSE)</f>
        <v>40721</v>
      </c>
      <c r="AH13" s="241"/>
      <c r="AI13" s="241"/>
      <c r="AJ13" s="241"/>
      <c r="AK13" s="242"/>
      <c r="AL13" s="240">
        <f>VLOOKUP("前"&amp;$B13&amp;AN$39,'１部対戦表'!$S$1:$V$139,4,FALSE)</f>
        <v>40707</v>
      </c>
      <c r="AM13" s="241"/>
      <c r="AN13" s="241"/>
      <c r="AO13" s="241"/>
      <c r="AP13" s="262"/>
      <c r="AQ13" s="264" t="str">
        <f>IF(AND($BD14=0,$BE14=0,$BF14=0),"",BD14)</f>
        <v/>
      </c>
      <c r="AR13" s="255" t="str">
        <f>IF(AND($BD14=0,$BE14=0,$BF14=0),"",BE14)</f>
        <v/>
      </c>
      <c r="AS13" s="255" t="str">
        <f>IF(AND($BD14=0,$BE14=0,$BF14=0),"",BF14)</f>
        <v/>
      </c>
      <c r="AT13" s="257" t="str">
        <f>IF(AND($BD14=0,$BE14=0,$BF14=0),"",BG14+AZ14)</f>
        <v/>
      </c>
      <c r="AU13" s="299" t="str">
        <f>IF(AND($BD14=0,$BE14=0,$BF14=0),"",BD16)</f>
        <v/>
      </c>
      <c r="AV13" s="299" t="str">
        <f>IF(AND($BD14=0,$BE14=0,$BF14=0),"",BE16)</f>
        <v/>
      </c>
      <c r="AW13" s="296" t="str">
        <f>IF(AND($BD14=0,$BE14=0,$BF14=0),"",BF16)</f>
        <v/>
      </c>
      <c r="AX13" s="267" t="str">
        <f>IF(AND($BD14=0,$BE14=0,$BF14=0),"",RANK(BI15,BI$7:BI$35))</f>
        <v/>
      </c>
      <c r="BD13" s="66" t="s">
        <v>82</v>
      </c>
      <c r="BE13" s="66" t="s">
        <v>83</v>
      </c>
      <c r="BF13" s="66" t="s">
        <v>84</v>
      </c>
      <c r="BG13" s="66" t="s">
        <v>85</v>
      </c>
      <c r="BH13" s="30"/>
      <c r="BI13" s="30"/>
      <c r="BJ13" s="30"/>
      <c r="BK13" s="61">
        <f>IF(D14&lt;&gt;"",D14,0)</f>
        <v>0</v>
      </c>
      <c r="BL13" s="61">
        <f>IF(I14&lt;&gt;"",I14,0)</f>
        <v>0</v>
      </c>
      <c r="BM13" s="61">
        <f>IF(N14&lt;&gt;"",N14,0)</f>
        <v>0</v>
      </c>
      <c r="BN13" s="61">
        <f>IF(S14&lt;&gt;"",S14,0)</f>
        <v>0</v>
      </c>
      <c r="BO13" s="61">
        <f>IF(X14&lt;&gt;"",X14,0)</f>
        <v>0</v>
      </c>
      <c r="BP13" s="61">
        <f>IF(AC14&lt;&gt;"",AC14,0)</f>
        <v>0</v>
      </c>
      <c r="BQ13" s="61">
        <f>IF(AH14&lt;&gt;"",AH14,0)</f>
        <v>0</v>
      </c>
      <c r="BR13" s="61">
        <f>IF(AM14&lt;&gt;"",AM14,0)</f>
        <v>0</v>
      </c>
    </row>
    <row r="14" spans="2:70" ht="24" customHeight="1">
      <c r="B14" s="272" t="str">
        <f>VLOOKUP(B13,参加チーム!$B$5:$G$73,IF($AQ$3=1,4,5),FALSE)</f>
        <v>volviendo</v>
      </c>
      <c r="C14" s="180" t="s">
        <v>74</v>
      </c>
      <c r="D14" s="181" t="str">
        <f>VLOOKUP("前"&amp;$B13&amp;E$39,'１部対戦表'!$S$1:$V$139,2,FALSE)</f>
        <v/>
      </c>
      <c r="E14" s="181" t="str">
        <f>IF(D14&lt;&gt;"",IF(D14&gt;F14,"○",IF(D14&lt;F14,"●","△")),"-")</f>
        <v>-</v>
      </c>
      <c r="F14" s="181" t="str">
        <f>VLOOKUP("前"&amp;$B13&amp;E$39,'１部対戦表'!$S$1:$V$139,3,FALSE)</f>
        <v/>
      </c>
      <c r="G14" s="182" t="s">
        <v>75</v>
      </c>
      <c r="H14" s="180" t="s">
        <v>74</v>
      </c>
      <c r="I14" s="181" t="str">
        <f>VLOOKUP("前"&amp;$B13&amp;J$39,'１部対戦表'!$S$1:$V$139,2,FALSE)</f>
        <v/>
      </c>
      <c r="J14" s="181" t="str">
        <f>IF(I14&lt;&gt;"",IF(I14&gt;K14,"○",IF(I14&lt;K14,"●","△")),"-")</f>
        <v>-</v>
      </c>
      <c r="K14" s="181" t="str">
        <f>VLOOKUP("前"&amp;$B13&amp;J$39,'１部対戦表'!$S$1:$V$139,3,FALSE)</f>
        <v/>
      </c>
      <c r="L14" s="182" t="s">
        <v>75</v>
      </c>
      <c r="M14" s="277"/>
      <c r="N14" s="278"/>
      <c r="O14" s="278"/>
      <c r="P14" s="278"/>
      <c r="Q14" s="279"/>
      <c r="R14" s="180" t="s">
        <v>74</v>
      </c>
      <c r="S14" s="181" t="str">
        <f>VLOOKUP("前"&amp;$B13&amp;T$39,'１部対戦表'!$S$1:$V$139,2,FALSE)</f>
        <v/>
      </c>
      <c r="T14" s="181" t="str">
        <f>IF(S14&lt;&gt;"",IF(S14&gt;U14,"○",IF(S14&lt;U14,"●","△")),"-")</f>
        <v>-</v>
      </c>
      <c r="U14" s="181" t="str">
        <f>VLOOKUP("前"&amp;$B13&amp;T$39,'１部対戦表'!$S$1:$V$139,3,FALSE)</f>
        <v/>
      </c>
      <c r="V14" s="182" t="s">
        <v>75</v>
      </c>
      <c r="W14" s="180" t="s">
        <v>74</v>
      </c>
      <c r="X14" s="181" t="str">
        <f>VLOOKUP("前"&amp;$B13&amp;Y$39,'１部対戦表'!$S$1:$V$139,2,FALSE)</f>
        <v/>
      </c>
      <c r="Y14" s="181" t="str">
        <f>IF(X14&lt;&gt;"",IF(X14&gt;Z14,"○",IF(X14&lt;Z14,"●","△")),"-")</f>
        <v>-</v>
      </c>
      <c r="Z14" s="181" t="str">
        <f>VLOOKUP("前"&amp;$B13&amp;Y$39,'１部対戦表'!$S$1:$V$139,3,FALSE)</f>
        <v/>
      </c>
      <c r="AA14" s="182" t="s">
        <v>75</v>
      </c>
      <c r="AB14" s="180" t="s">
        <v>74</v>
      </c>
      <c r="AC14" s="181" t="str">
        <f>VLOOKUP("前"&amp;$B13&amp;AD$39,'１部対戦表'!$S$1:$V$139,2,FALSE)</f>
        <v/>
      </c>
      <c r="AD14" s="181" t="str">
        <f>IF(AC14&lt;&gt;"",IF(AC14&gt;AE14,"○",IF(AC14&lt;AE14,"●","△")),"-")</f>
        <v>-</v>
      </c>
      <c r="AE14" s="181" t="str">
        <f>VLOOKUP("前"&amp;$B13&amp;AD$39,'１部対戦表'!$S$1:$V$139,3,FALSE)</f>
        <v/>
      </c>
      <c r="AF14" s="182" t="s">
        <v>75</v>
      </c>
      <c r="AG14" s="180" t="s">
        <v>74</v>
      </c>
      <c r="AH14" s="181" t="str">
        <f>VLOOKUP("前"&amp;$B13&amp;AI$39,'１部対戦表'!$S$1:$V$139,2,FALSE)</f>
        <v/>
      </c>
      <c r="AI14" s="181" t="str">
        <f>IF(AH14&lt;&gt;"",IF(AH14&gt;AJ14,"○",IF(AH14&lt;AJ14,"●","△")),"-")</f>
        <v>-</v>
      </c>
      <c r="AJ14" s="181" t="str">
        <f>VLOOKUP("前"&amp;$B13&amp;AI$39,'１部対戦表'!$S$1:$V$139,3,FALSE)</f>
        <v/>
      </c>
      <c r="AK14" s="182" t="s">
        <v>75</v>
      </c>
      <c r="AL14" s="180" t="s">
        <v>74</v>
      </c>
      <c r="AM14" s="181" t="str">
        <f>VLOOKUP("前"&amp;$B13&amp;AN$39,'１部対戦表'!$S$1:$V$139,2,FALSE)</f>
        <v/>
      </c>
      <c r="AN14" s="181" t="str">
        <f>IF(AM14&lt;&gt;"",IF(AM14&gt;AO14,"○",IF(AM14&lt;AO14,"●","△")),"-")</f>
        <v>-</v>
      </c>
      <c r="AO14" s="181" t="str">
        <f>VLOOKUP("前"&amp;$B13&amp;AN$39,'１部対戦表'!$S$1:$V$139,3,FALSE)</f>
        <v/>
      </c>
      <c r="AP14" s="182" t="s">
        <v>75</v>
      </c>
      <c r="AQ14" s="264"/>
      <c r="AR14" s="255"/>
      <c r="AS14" s="255"/>
      <c r="AT14" s="258"/>
      <c r="AU14" s="300"/>
      <c r="AV14" s="300"/>
      <c r="AW14" s="297"/>
      <c r="AX14" s="268"/>
      <c r="AZ14" s="302"/>
      <c r="BA14" s="60"/>
      <c r="BB14" s="319" t="s">
        <v>120</v>
      </c>
      <c r="BC14" s="60"/>
      <c r="BD14" s="32">
        <f>COUNTIF($C13:$AP16,"○")</f>
        <v>0</v>
      </c>
      <c r="BE14" s="32">
        <f>COUNTIF($C13:$AP16,"△")</f>
        <v>0</v>
      </c>
      <c r="BF14" s="32">
        <f>COUNTIF($C13:$AP16,"●")</f>
        <v>0</v>
      </c>
      <c r="BG14" s="66">
        <f>BD14*3+BE14</f>
        <v>0</v>
      </c>
      <c r="BH14" s="30"/>
      <c r="BI14" s="30"/>
      <c r="BJ14" s="30"/>
      <c r="BK14" s="62">
        <f>IF(F14&lt;&gt;"",F14,0)</f>
        <v>0</v>
      </c>
      <c r="BL14" s="62">
        <f>IF(K14&lt;&gt;"",K14,0)</f>
        <v>0</v>
      </c>
      <c r="BM14" s="62">
        <f>IF(P14&lt;&gt;"",P14,0)</f>
        <v>0</v>
      </c>
      <c r="BN14" s="62">
        <f>IF(U14&lt;&gt;"",U14,0)</f>
        <v>0</v>
      </c>
      <c r="BO14" s="62">
        <f>IF(Z14&lt;&gt;"",Z14,0)</f>
        <v>0</v>
      </c>
      <c r="BP14" s="62">
        <f>IF(AE14&lt;&gt;"",AE14,0)</f>
        <v>0</v>
      </c>
      <c r="BQ14" s="62">
        <f>IF(AJ14&lt;&gt;"",AJ14,0)</f>
        <v>0</v>
      </c>
      <c r="BR14" s="62">
        <f>IF(AO14&lt;&gt;"",AO14,0)</f>
        <v>0</v>
      </c>
    </row>
    <row r="15" spans="2:70" ht="24" customHeight="1" thickBot="1">
      <c r="B15" s="272"/>
      <c r="C15" s="271" t="e">
        <f>VLOOKUP("後"&amp;$B13&amp;E$39,'１部対戦表'!$S$1:$V$139,4,FALSE)</f>
        <v>#N/A</v>
      </c>
      <c r="D15" s="245"/>
      <c r="E15" s="245"/>
      <c r="F15" s="245"/>
      <c r="G15" s="246"/>
      <c r="H15" s="244" t="e">
        <f>VLOOKUP("後"&amp;$B13&amp;J$39,'１部対戦表'!$S$1:$V$139,4,FALSE)</f>
        <v>#N/A</v>
      </c>
      <c r="I15" s="245"/>
      <c r="J15" s="245"/>
      <c r="K15" s="245"/>
      <c r="L15" s="246"/>
      <c r="M15" s="277"/>
      <c r="N15" s="278"/>
      <c r="O15" s="278"/>
      <c r="P15" s="278"/>
      <c r="Q15" s="279"/>
      <c r="R15" s="244" t="e">
        <f>VLOOKUP("後"&amp;$B13&amp;T$39,'１部対戦表'!$S$1:$V$139,4,FALSE)</f>
        <v>#N/A</v>
      </c>
      <c r="S15" s="245"/>
      <c r="T15" s="245"/>
      <c r="U15" s="245"/>
      <c r="V15" s="246"/>
      <c r="W15" s="244" t="e">
        <f>VLOOKUP("後"&amp;$B13&amp;Y$39,'１部対戦表'!$S$1:$V$139,4,FALSE)</f>
        <v>#N/A</v>
      </c>
      <c r="X15" s="245"/>
      <c r="Y15" s="245"/>
      <c r="Z15" s="245"/>
      <c r="AA15" s="246"/>
      <c r="AB15" s="244" t="e">
        <f>VLOOKUP("後"&amp;$B13&amp;AD$39,'１部対戦表'!$S$1:$V$139,4,FALSE)</f>
        <v>#N/A</v>
      </c>
      <c r="AC15" s="245"/>
      <c r="AD15" s="245"/>
      <c r="AE15" s="245"/>
      <c r="AF15" s="246"/>
      <c r="AG15" s="244" t="e">
        <f>VLOOKUP("後"&amp;$B13&amp;AI$39,'１部対戦表'!$S$1:$V$139,4,FALSE)</f>
        <v>#N/A</v>
      </c>
      <c r="AH15" s="245"/>
      <c r="AI15" s="245"/>
      <c r="AJ15" s="245"/>
      <c r="AK15" s="246"/>
      <c r="AL15" s="244" t="e">
        <f>VLOOKUP("後"&amp;$B13&amp;AN$39,'１部対戦表'!$S$1:$V$139,4,FALSE)</f>
        <v>#N/A</v>
      </c>
      <c r="AM15" s="245"/>
      <c r="AN15" s="245"/>
      <c r="AO15" s="245"/>
      <c r="AP15" s="263"/>
      <c r="AQ15" s="264"/>
      <c r="AR15" s="255"/>
      <c r="AS15" s="255"/>
      <c r="AT15" s="258"/>
      <c r="AU15" s="300"/>
      <c r="AV15" s="300"/>
      <c r="AW15" s="297"/>
      <c r="AX15" s="268"/>
      <c r="AZ15" s="303"/>
      <c r="BA15" s="60"/>
      <c r="BB15" s="320"/>
      <c r="BC15" s="60"/>
      <c r="BD15" s="74" t="s">
        <v>86</v>
      </c>
      <c r="BE15" s="74" t="s">
        <v>87</v>
      </c>
      <c r="BF15" s="74" t="s">
        <v>88</v>
      </c>
      <c r="BG15" s="31"/>
      <c r="BH15" s="31" t="s">
        <v>94</v>
      </c>
      <c r="BI15" s="64">
        <f>IF(AND(BD14=0,BE14=0,BF14=0),0,AT13*1000+AW13+IF(BB14=$BD$4,100,0)+IF(BB14=$BF$4,-100,0))</f>
        <v>0</v>
      </c>
      <c r="BJ15" s="65"/>
      <c r="BK15" s="62" t="e">
        <f>IF(D16&lt;&gt;"",D16,0)</f>
        <v>#N/A</v>
      </c>
      <c r="BL15" s="62" t="e">
        <f>IF(I16&lt;&gt;"",I16,0)</f>
        <v>#N/A</v>
      </c>
      <c r="BM15" s="62">
        <f>IF(N16&lt;&gt;"",N16,0)</f>
        <v>0</v>
      </c>
      <c r="BN15" s="62" t="e">
        <f>IF(S16&lt;&gt;"",S16,0)</f>
        <v>#N/A</v>
      </c>
      <c r="BO15" s="62" t="e">
        <f>IF(X16&lt;&gt;"",X16,0)</f>
        <v>#N/A</v>
      </c>
      <c r="BP15" s="62" t="e">
        <f>IF(AC16&lt;&gt;"",AC16,0)</f>
        <v>#N/A</v>
      </c>
      <c r="BQ15" s="62" t="e">
        <f>IF(AH16&lt;&gt;"",AH16,0)</f>
        <v>#N/A</v>
      </c>
      <c r="BR15" s="62" t="e">
        <f>IF(AM16&lt;&gt;"",AM16,0)</f>
        <v>#N/A</v>
      </c>
    </row>
    <row r="16" spans="2:70" ht="24" customHeight="1">
      <c r="B16" s="273"/>
      <c r="C16" s="183" t="s">
        <v>74</v>
      </c>
      <c r="D16" s="184" t="e">
        <f>VLOOKUP("後"&amp;$B13&amp;E$39,'１部対戦表'!$S$1:$V$139,2,FALSE)</f>
        <v>#N/A</v>
      </c>
      <c r="E16" s="184" t="e">
        <f>IF(D16&lt;&gt;"",IF(D16&gt;F16,"○",IF(D16&lt;F16,"●","△")),"")</f>
        <v>#N/A</v>
      </c>
      <c r="F16" s="184" t="e">
        <f>VLOOKUP("後"&amp;$B13&amp;E$39,'１部対戦表'!$S$1:$V$139,3,FALSE)</f>
        <v>#N/A</v>
      </c>
      <c r="G16" s="185" t="s">
        <v>75</v>
      </c>
      <c r="H16" s="183" t="s">
        <v>74</v>
      </c>
      <c r="I16" s="184" t="e">
        <f>VLOOKUP("後"&amp;$B13&amp;J$39,'１部対戦表'!$S$1:$V$139,2,FALSE)</f>
        <v>#N/A</v>
      </c>
      <c r="J16" s="184" t="e">
        <f>IF(I16&lt;&gt;"",IF(I16&gt;K16,"○",IF(I16&lt;K16,"●","△")),"")</f>
        <v>#N/A</v>
      </c>
      <c r="K16" s="184" t="e">
        <f>VLOOKUP("後"&amp;$B13&amp;J$39,'１部対戦表'!$S$1:$V$139,3,FALSE)</f>
        <v>#N/A</v>
      </c>
      <c r="L16" s="185" t="s">
        <v>75</v>
      </c>
      <c r="M16" s="280"/>
      <c r="N16" s="281"/>
      <c r="O16" s="281"/>
      <c r="P16" s="281"/>
      <c r="Q16" s="282"/>
      <c r="R16" s="183" t="s">
        <v>74</v>
      </c>
      <c r="S16" s="184" t="e">
        <f>VLOOKUP("後"&amp;$B13&amp;T$39,'１部対戦表'!$S$1:$V$139,2,FALSE)</f>
        <v>#N/A</v>
      </c>
      <c r="T16" s="184" t="e">
        <f>IF(S16&lt;&gt;"",IF(S16&gt;U16,"○",IF(S16&lt;U16,"●","△")),"")</f>
        <v>#N/A</v>
      </c>
      <c r="U16" s="184" t="e">
        <f>VLOOKUP("後"&amp;$B13&amp;T$39,'１部対戦表'!$S$1:$V$139,3,FALSE)</f>
        <v>#N/A</v>
      </c>
      <c r="V16" s="185" t="s">
        <v>75</v>
      </c>
      <c r="W16" s="183" t="s">
        <v>74</v>
      </c>
      <c r="X16" s="184" t="e">
        <f>VLOOKUP("後"&amp;$B13&amp;Y$39,'１部対戦表'!$S$1:$V$139,2,FALSE)</f>
        <v>#N/A</v>
      </c>
      <c r="Y16" s="184" t="e">
        <f>IF(X16&lt;&gt;"",IF(X16&gt;Z16,"○",IF(X16&lt;Z16,"●","△")),"")</f>
        <v>#N/A</v>
      </c>
      <c r="Z16" s="184" t="e">
        <f>VLOOKUP("後"&amp;$B13&amp;Y$39,'１部対戦表'!$S$1:$V$139,3,FALSE)</f>
        <v>#N/A</v>
      </c>
      <c r="AA16" s="185" t="s">
        <v>75</v>
      </c>
      <c r="AB16" s="183" t="s">
        <v>74</v>
      </c>
      <c r="AC16" s="184" t="e">
        <f>VLOOKUP("後"&amp;$B13&amp;AD$39,'１部対戦表'!$S$1:$V$139,2,FALSE)</f>
        <v>#N/A</v>
      </c>
      <c r="AD16" s="184" t="e">
        <f>IF(AC16&lt;&gt;"",IF(AC16&gt;AE16,"○",IF(AC16&lt;AE16,"●","△")),"")</f>
        <v>#N/A</v>
      </c>
      <c r="AE16" s="184" t="e">
        <f>VLOOKUP("後"&amp;$B13&amp;AD$39,'１部対戦表'!$S$1:$V$139,3,FALSE)</f>
        <v>#N/A</v>
      </c>
      <c r="AF16" s="185" t="s">
        <v>75</v>
      </c>
      <c r="AG16" s="183" t="s">
        <v>74</v>
      </c>
      <c r="AH16" s="184" t="e">
        <f>VLOOKUP("後"&amp;$B13&amp;AI$39,'１部対戦表'!$S$1:$V$139,2,FALSE)</f>
        <v>#N/A</v>
      </c>
      <c r="AI16" s="184" t="e">
        <f>IF(AH16&lt;&gt;"",IF(AH16&gt;AJ16,"○",IF(AH16&lt;AJ16,"●","△")),"")</f>
        <v>#N/A</v>
      </c>
      <c r="AJ16" s="184" t="e">
        <f>VLOOKUP("後"&amp;$B13&amp;AI$39,'１部対戦表'!$S$1:$V$139,3,FALSE)</f>
        <v>#N/A</v>
      </c>
      <c r="AK16" s="185" t="s">
        <v>75</v>
      </c>
      <c r="AL16" s="183" t="s">
        <v>74</v>
      </c>
      <c r="AM16" s="184" t="e">
        <f>VLOOKUP("後"&amp;$B13&amp;AN$39,'１部対戦表'!$S$1:$V$139,2,FALSE)</f>
        <v>#N/A</v>
      </c>
      <c r="AN16" s="184" t="e">
        <f>IF(AM16&lt;&gt;"",IF(AM16&gt;AO16,"○",IF(AM16&lt;AO16,"●","△")),"")</f>
        <v>#N/A</v>
      </c>
      <c r="AO16" s="184" t="e">
        <f>VLOOKUP("後"&amp;$B13&amp;AN$39,'１部対戦表'!$S$1:$V$139,3,FALSE)</f>
        <v>#N/A</v>
      </c>
      <c r="AP16" s="185" t="s">
        <v>75</v>
      </c>
      <c r="AQ16" s="265"/>
      <c r="AR16" s="266"/>
      <c r="AS16" s="266"/>
      <c r="AT16" s="270"/>
      <c r="AU16" s="301"/>
      <c r="AV16" s="301"/>
      <c r="AW16" s="298"/>
      <c r="AX16" s="269"/>
      <c r="BD16" s="74" t="e">
        <f>SUM(BK13:BR13)+SUM(BK15:BR15)</f>
        <v>#N/A</v>
      </c>
      <c r="BE16" s="74" t="e">
        <f>SUM(BK14:BR14)+SUM(BK16:BR16)</f>
        <v>#N/A</v>
      </c>
      <c r="BF16" s="56" t="e">
        <f>+BD16-BE16</f>
        <v>#N/A</v>
      </c>
      <c r="BG16" s="31"/>
      <c r="BH16" s="31"/>
      <c r="BI16" s="31"/>
      <c r="BJ16" s="31"/>
      <c r="BK16" s="63" t="e">
        <f>IF(F16&lt;&gt;"",F16,0)</f>
        <v>#N/A</v>
      </c>
      <c r="BL16" s="63" t="e">
        <f>IF(K16&lt;&gt;"",K16,0)</f>
        <v>#N/A</v>
      </c>
      <c r="BM16" s="63">
        <f>IF(P16&lt;&gt;"",P16,0)</f>
        <v>0</v>
      </c>
      <c r="BN16" s="63" t="e">
        <f>IF(U16&lt;&gt;"",U16,0)</f>
        <v>#N/A</v>
      </c>
      <c r="BO16" s="63" t="e">
        <f>IF(Z16&lt;&gt;"",Z16,0)</f>
        <v>#N/A</v>
      </c>
      <c r="BP16" s="63" t="e">
        <f>IF(AE16&lt;&gt;"",AE16,0)</f>
        <v>#N/A</v>
      </c>
      <c r="BQ16" s="63" t="e">
        <f>IF(AJ16&lt;&gt;"",AJ16,0)</f>
        <v>#N/A</v>
      </c>
      <c r="BR16" s="63" t="e">
        <f>IF(AO16&lt;&gt;"",AO16,0)</f>
        <v>#N/A</v>
      </c>
    </row>
    <row r="17" spans="2:70" ht="24" customHeight="1" thickBot="1">
      <c r="B17" s="68" t="str">
        <f>+AX66</f>
        <v>D</v>
      </c>
      <c r="C17" s="243">
        <f>VLOOKUP("前"&amp;$B17&amp;E$39,'１部対戦表'!$S$1:$V$139,4,FALSE)</f>
        <v>40728</v>
      </c>
      <c r="D17" s="241"/>
      <c r="E17" s="241"/>
      <c r="F17" s="241"/>
      <c r="G17" s="242"/>
      <c r="H17" s="240">
        <f>VLOOKUP("前"&amp;$B17&amp;J$39,'１部対戦表'!$S$1:$V$139,4,FALSE)</f>
        <v>40743</v>
      </c>
      <c r="I17" s="241"/>
      <c r="J17" s="241"/>
      <c r="K17" s="241"/>
      <c r="L17" s="242"/>
      <c r="M17" s="240">
        <f>VLOOKUP("前"&amp;$B17&amp;O$39,'１部対戦表'!$S$1:$V$139,4,FALSE)</f>
        <v>40749</v>
      </c>
      <c r="N17" s="241"/>
      <c r="O17" s="241"/>
      <c r="P17" s="241"/>
      <c r="Q17" s="242"/>
      <c r="R17" s="274"/>
      <c r="S17" s="275"/>
      <c r="T17" s="275"/>
      <c r="U17" s="275"/>
      <c r="V17" s="276"/>
      <c r="W17" s="240">
        <f>VLOOKUP("前"&amp;$B17&amp;Y$39,'１部対戦表'!$S$1:$V$139,4,FALSE)</f>
        <v>40679</v>
      </c>
      <c r="X17" s="241"/>
      <c r="Y17" s="241"/>
      <c r="Z17" s="241"/>
      <c r="AA17" s="242"/>
      <c r="AB17" s="240">
        <f>VLOOKUP("前"&amp;$B17&amp;AD$39,'１部対戦表'!$S$1:$V$139,4,FALSE)</f>
        <v>40686</v>
      </c>
      <c r="AC17" s="241"/>
      <c r="AD17" s="241"/>
      <c r="AE17" s="241"/>
      <c r="AF17" s="242"/>
      <c r="AG17" s="240">
        <f>VLOOKUP("前"&amp;$B17&amp;AI$39,'１部対戦表'!$S$1:$V$139,4,FALSE)</f>
        <v>40707</v>
      </c>
      <c r="AH17" s="241"/>
      <c r="AI17" s="241"/>
      <c r="AJ17" s="241"/>
      <c r="AK17" s="242"/>
      <c r="AL17" s="240">
        <f>VLOOKUP("前"&amp;$B17&amp;AN$39,'１部対戦表'!$S$1:$V$139,4,FALSE)</f>
        <v>40721</v>
      </c>
      <c r="AM17" s="241"/>
      <c r="AN17" s="241"/>
      <c r="AO17" s="241"/>
      <c r="AP17" s="262"/>
      <c r="AQ17" s="264" t="str">
        <f>IF(AND($BD18=0,$BE18=0,$BF18=0),"",BD18)</f>
        <v/>
      </c>
      <c r="AR17" s="255" t="str">
        <f>IF(AND($BD18=0,$BE18=0,$BF18=0),"",BE18)</f>
        <v/>
      </c>
      <c r="AS17" s="255" t="str">
        <f>IF(AND($BD18=0,$BE18=0,$BF18=0),"",BF18)</f>
        <v/>
      </c>
      <c r="AT17" s="257" t="str">
        <f>IF(AND($BD18=0,$BE18=0,$BF18=0),"",BG18+AZ18)</f>
        <v/>
      </c>
      <c r="AU17" s="299" t="str">
        <f>IF(AND($BD18=0,$BE18=0,$BF18=0),"",BD20)</f>
        <v/>
      </c>
      <c r="AV17" s="299" t="str">
        <f>IF(AND($BD18=0,$BE18=0,$BF18=0),"",BE20)</f>
        <v/>
      </c>
      <c r="AW17" s="296" t="str">
        <f>IF(AND($BD18=0,$BE18=0,$BF18=0),"",BF20)</f>
        <v/>
      </c>
      <c r="AX17" s="267" t="str">
        <f>IF(AND($BD18=0,$BE18=0,$BF18=0),"",RANK(BI19,BI$7:BI$35))</f>
        <v/>
      </c>
      <c r="BD17" s="66" t="s">
        <v>82</v>
      </c>
      <c r="BE17" s="66" t="s">
        <v>83</v>
      </c>
      <c r="BF17" s="66" t="s">
        <v>84</v>
      </c>
      <c r="BG17" s="66" t="s">
        <v>85</v>
      </c>
      <c r="BH17" s="30"/>
      <c r="BI17" s="30"/>
      <c r="BJ17" s="30"/>
      <c r="BK17" s="61">
        <f>IF(D18&lt;&gt;"",D18,0)</f>
        <v>0</v>
      </c>
      <c r="BL17" s="61">
        <f>IF(I18&lt;&gt;"",I18,0)</f>
        <v>0</v>
      </c>
      <c r="BM17" s="61">
        <f>IF(N18&lt;&gt;"",N18,0)</f>
        <v>0</v>
      </c>
      <c r="BN17" s="61">
        <f>IF(S18&lt;&gt;"",S18,0)</f>
        <v>0</v>
      </c>
      <c r="BO17" s="61">
        <f>IF(X18&lt;&gt;"",X18,0)</f>
        <v>0</v>
      </c>
      <c r="BP17" s="61">
        <f>IF(AC18&lt;&gt;"",AC18,0)</f>
        <v>0</v>
      </c>
      <c r="BQ17" s="61">
        <f>IF(AH18&lt;&gt;"",AH18,0)</f>
        <v>0</v>
      </c>
      <c r="BR17" s="61">
        <f>IF(AM18&lt;&gt;"",AM18,0)</f>
        <v>0</v>
      </c>
    </row>
    <row r="18" spans="2:70" ht="24" customHeight="1">
      <c r="B18" s="272" t="str">
        <f>VLOOKUP(B17,参加チーム!$B$5:$G$73,IF($AQ$3=1,4,5),FALSE)</f>
        <v>D-GUCCI</v>
      </c>
      <c r="C18" s="180" t="s">
        <v>74</v>
      </c>
      <c r="D18" s="181" t="str">
        <f>VLOOKUP("前"&amp;$B17&amp;E$39,'１部対戦表'!$S$1:$V$139,2,FALSE)</f>
        <v/>
      </c>
      <c r="E18" s="181" t="str">
        <f>IF(D18&lt;&gt;"",IF(D18&gt;F18,"○",IF(D18&lt;F18,"●","△")),"-")</f>
        <v>-</v>
      </c>
      <c r="F18" s="181" t="str">
        <f>VLOOKUP("前"&amp;$B17&amp;E$39,'１部対戦表'!$S$1:$V$139,3,FALSE)</f>
        <v/>
      </c>
      <c r="G18" s="182" t="s">
        <v>75</v>
      </c>
      <c r="H18" s="180" t="s">
        <v>74</v>
      </c>
      <c r="I18" s="181" t="str">
        <f>VLOOKUP("前"&amp;$B17&amp;J$39,'１部対戦表'!$S$1:$V$139,2,FALSE)</f>
        <v/>
      </c>
      <c r="J18" s="181" t="str">
        <f>IF(I18&lt;&gt;"",IF(I18&gt;K18,"○",IF(I18&lt;K18,"●","△")),"-")</f>
        <v>-</v>
      </c>
      <c r="K18" s="181" t="str">
        <f>VLOOKUP("前"&amp;$B17&amp;J$39,'１部対戦表'!$S$1:$V$139,3,FALSE)</f>
        <v/>
      </c>
      <c r="L18" s="182" t="s">
        <v>75</v>
      </c>
      <c r="M18" s="180" t="s">
        <v>74</v>
      </c>
      <c r="N18" s="181" t="str">
        <f>VLOOKUP("前"&amp;$B17&amp;O$39,'１部対戦表'!$S$1:$V$139,2,FALSE)</f>
        <v/>
      </c>
      <c r="O18" s="181" t="str">
        <f>IF(N18&lt;&gt;"",IF(N18&gt;P18,"○",IF(N18&lt;P18,"●","△")),"-")</f>
        <v>-</v>
      </c>
      <c r="P18" s="181" t="str">
        <f>VLOOKUP("前"&amp;$B17&amp;O$39,'１部対戦表'!$S$1:$V$139,3,FALSE)</f>
        <v/>
      </c>
      <c r="Q18" s="182" t="s">
        <v>75</v>
      </c>
      <c r="R18" s="277"/>
      <c r="S18" s="278"/>
      <c r="T18" s="278"/>
      <c r="U18" s="278"/>
      <c r="V18" s="279"/>
      <c r="W18" s="180" t="s">
        <v>74</v>
      </c>
      <c r="X18" s="181" t="str">
        <f>VLOOKUP("前"&amp;$B17&amp;Y$39,'１部対戦表'!$S$1:$V$139,2,FALSE)</f>
        <v/>
      </c>
      <c r="Y18" s="181" t="str">
        <f>IF(X18&lt;&gt;"",IF(X18&gt;Z18,"○",IF(X18&lt;Z18,"●","△")),"-")</f>
        <v>-</v>
      </c>
      <c r="Z18" s="181" t="str">
        <f>VLOOKUP("前"&amp;$B17&amp;Y$39,'１部対戦表'!$S$1:$V$139,3,FALSE)</f>
        <v/>
      </c>
      <c r="AA18" s="182" t="s">
        <v>75</v>
      </c>
      <c r="AB18" s="180" t="s">
        <v>74</v>
      </c>
      <c r="AC18" s="181" t="str">
        <f>VLOOKUP("前"&amp;$B17&amp;AD$39,'１部対戦表'!$S$1:$V$139,2,FALSE)</f>
        <v/>
      </c>
      <c r="AD18" s="181" t="str">
        <f>IF(AC18&lt;&gt;"",IF(AC18&gt;AE18,"○",IF(AC18&lt;AE18,"●","△")),"-")</f>
        <v>-</v>
      </c>
      <c r="AE18" s="181" t="str">
        <f>VLOOKUP("前"&amp;$B17&amp;AD$39,'１部対戦表'!$S$1:$V$139,3,FALSE)</f>
        <v/>
      </c>
      <c r="AF18" s="182" t="s">
        <v>75</v>
      </c>
      <c r="AG18" s="180" t="s">
        <v>74</v>
      </c>
      <c r="AH18" s="181" t="str">
        <f>VLOOKUP("前"&amp;$B17&amp;AI$39,'１部対戦表'!$S$1:$V$139,2,FALSE)</f>
        <v/>
      </c>
      <c r="AI18" s="181" t="str">
        <f>IF(AH18&lt;&gt;"",IF(AH18&gt;AJ18,"○",IF(AH18&lt;AJ18,"●","△")),"-")</f>
        <v>-</v>
      </c>
      <c r="AJ18" s="181" t="str">
        <f>VLOOKUP("前"&amp;$B17&amp;AI$39,'１部対戦表'!$S$1:$V$139,3,FALSE)</f>
        <v/>
      </c>
      <c r="AK18" s="182" t="s">
        <v>75</v>
      </c>
      <c r="AL18" s="180" t="s">
        <v>74</v>
      </c>
      <c r="AM18" s="181" t="str">
        <f>VLOOKUP("前"&amp;$B17&amp;AN$39,'１部対戦表'!$S$1:$V$139,2,FALSE)</f>
        <v/>
      </c>
      <c r="AN18" s="181" t="str">
        <f>IF(AM18&lt;&gt;"",IF(AM18&gt;AO18,"○",IF(AM18&lt;AO18,"●","△")),"-")</f>
        <v>-</v>
      </c>
      <c r="AO18" s="181" t="str">
        <f>VLOOKUP("前"&amp;$B17&amp;AN$39,'１部対戦表'!$S$1:$V$139,3,FALSE)</f>
        <v/>
      </c>
      <c r="AP18" s="182" t="s">
        <v>75</v>
      </c>
      <c r="AQ18" s="264"/>
      <c r="AR18" s="255"/>
      <c r="AS18" s="255"/>
      <c r="AT18" s="258"/>
      <c r="AU18" s="300"/>
      <c r="AV18" s="300"/>
      <c r="AW18" s="297"/>
      <c r="AX18" s="268"/>
      <c r="AZ18" s="302"/>
      <c r="BA18" s="60"/>
      <c r="BB18" s="319" t="s">
        <v>120</v>
      </c>
      <c r="BC18" s="60"/>
      <c r="BD18" s="32">
        <f>COUNTIF($C17:$AP20,"○")</f>
        <v>0</v>
      </c>
      <c r="BE18" s="32">
        <f>COUNTIF($C17:$AP20,"△")</f>
        <v>0</v>
      </c>
      <c r="BF18" s="32">
        <f>COUNTIF($C17:$AP20,"●")</f>
        <v>0</v>
      </c>
      <c r="BG18" s="66">
        <f>BD18*3+BE18</f>
        <v>0</v>
      </c>
      <c r="BH18" s="30"/>
      <c r="BI18" s="30"/>
      <c r="BJ18" s="30"/>
      <c r="BK18" s="62">
        <f>IF(F18&lt;&gt;"",F18,0)</f>
        <v>0</v>
      </c>
      <c r="BL18" s="62">
        <f>IF(K18&lt;&gt;"",K18,0)</f>
        <v>0</v>
      </c>
      <c r="BM18" s="62">
        <f>IF(P18&lt;&gt;"",P18,0)</f>
        <v>0</v>
      </c>
      <c r="BN18" s="62">
        <f>IF(U18&lt;&gt;"",U18,0)</f>
        <v>0</v>
      </c>
      <c r="BO18" s="62">
        <f>IF(Z18&lt;&gt;"",Z18,0)</f>
        <v>0</v>
      </c>
      <c r="BP18" s="62">
        <f>IF(AE18&lt;&gt;"",AE18,0)</f>
        <v>0</v>
      </c>
      <c r="BQ18" s="62">
        <f>IF(AJ18&lt;&gt;"",AJ18,0)</f>
        <v>0</v>
      </c>
      <c r="BR18" s="62">
        <f>IF(AO18&lt;&gt;"",AO18,0)</f>
        <v>0</v>
      </c>
    </row>
    <row r="19" spans="2:70" ht="24" customHeight="1" thickBot="1">
      <c r="B19" s="272"/>
      <c r="C19" s="271" t="e">
        <f>VLOOKUP("後"&amp;$B17&amp;E$39,'１部対戦表'!$S$1:$V$139,4,FALSE)</f>
        <v>#N/A</v>
      </c>
      <c r="D19" s="245"/>
      <c r="E19" s="245"/>
      <c r="F19" s="245"/>
      <c r="G19" s="246"/>
      <c r="H19" s="244" t="e">
        <f>VLOOKUP("後"&amp;$B17&amp;J$39,'１部対戦表'!$S$1:$V$139,4,FALSE)</f>
        <v>#N/A</v>
      </c>
      <c r="I19" s="245"/>
      <c r="J19" s="245"/>
      <c r="K19" s="245"/>
      <c r="L19" s="246"/>
      <c r="M19" s="244" t="e">
        <f>VLOOKUP("後"&amp;$B17&amp;O$39,'１部対戦表'!$S$1:$V$139,4,FALSE)</f>
        <v>#N/A</v>
      </c>
      <c r="N19" s="245"/>
      <c r="O19" s="245"/>
      <c r="P19" s="245"/>
      <c r="Q19" s="246"/>
      <c r="R19" s="277"/>
      <c r="S19" s="278"/>
      <c r="T19" s="278"/>
      <c r="U19" s="278"/>
      <c r="V19" s="279"/>
      <c r="W19" s="244" t="e">
        <f>VLOOKUP("後"&amp;$B17&amp;Y$39,'１部対戦表'!$S$1:$V$139,4,FALSE)</f>
        <v>#N/A</v>
      </c>
      <c r="X19" s="245"/>
      <c r="Y19" s="245"/>
      <c r="Z19" s="245"/>
      <c r="AA19" s="246"/>
      <c r="AB19" s="244" t="e">
        <f>VLOOKUP("後"&amp;$B17&amp;AD$39,'１部対戦表'!$S$1:$V$139,4,FALSE)</f>
        <v>#N/A</v>
      </c>
      <c r="AC19" s="245"/>
      <c r="AD19" s="245"/>
      <c r="AE19" s="245"/>
      <c r="AF19" s="246"/>
      <c r="AG19" s="244" t="e">
        <f>VLOOKUP("後"&amp;$B17&amp;AI$39,'１部対戦表'!$S$1:$V$139,4,FALSE)</f>
        <v>#N/A</v>
      </c>
      <c r="AH19" s="245"/>
      <c r="AI19" s="245"/>
      <c r="AJ19" s="245"/>
      <c r="AK19" s="246"/>
      <c r="AL19" s="244" t="e">
        <f>VLOOKUP("後"&amp;$B17&amp;AN$39,'１部対戦表'!$S$1:$V$139,4,FALSE)</f>
        <v>#N/A</v>
      </c>
      <c r="AM19" s="245"/>
      <c r="AN19" s="245"/>
      <c r="AO19" s="245"/>
      <c r="AP19" s="263"/>
      <c r="AQ19" s="264"/>
      <c r="AR19" s="255"/>
      <c r="AS19" s="255"/>
      <c r="AT19" s="258"/>
      <c r="AU19" s="300"/>
      <c r="AV19" s="300"/>
      <c r="AW19" s="297"/>
      <c r="AX19" s="268"/>
      <c r="AZ19" s="303"/>
      <c r="BA19" s="60"/>
      <c r="BB19" s="320"/>
      <c r="BC19" s="60"/>
      <c r="BD19" s="74" t="s">
        <v>86</v>
      </c>
      <c r="BE19" s="74" t="s">
        <v>87</v>
      </c>
      <c r="BF19" s="74" t="s">
        <v>88</v>
      </c>
      <c r="BG19" s="31"/>
      <c r="BH19" s="31" t="s">
        <v>94</v>
      </c>
      <c r="BI19" s="64">
        <f>IF(AND(BD18=0,BE18=0,BF18=0),0,AT17*1000+AW17+IF(BB18=$BD$4,100,0)+IF(BB18=$BF$4,-100,0))</f>
        <v>0</v>
      </c>
      <c r="BJ19" s="65"/>
      <c r="BK19" s="62" t="e">
        <f>IF(D20&lt;&gt;"",D20,0)</f>
        <v>#N/A</v>
      </c>
      <c r="BL19" s="62" t="e">
        <f>IF(I20&lt;&gt;"",I20,0)</f>
        <v>#N/A</v>
      </c>
      <c r="BM19" s="62" t="e">
        <f>IF(N20&lt;&gt;"",N20,0)</f>
        <v>#N/A</v>
      </c>
      <c r="BN19" s="62">
        <f>IF(S20&lt;&gt;"",S20,0)</f>
        <v>0</v>
      </c>
      <c r="BO19" s="62" t="e">
        <f>IF(X20&lt;&gt;"",X20,0)</f>
        <v>#N/A</v>
      </c>
      <c r="BP19" s="62" t="e">
        <f>IF(AC20&lt;&gt;"",AC20,0)</f>
        <v>#N/A</v>
      </c>
      <c r="BQ19" s="62" t="e">
        <f>IF(AH20&lt;&gt;"",AH20,0)</f>
        <v>#N/A</v>
      </c>
      <c r="BR19" s="62" t="e">
        <f>IF(AM20&lt;&gt;"",AM20,0)</f>
        <v>#N/A</v>
      </c>
    </row>
    <row r="20" spans="2:70" ht="24" customHeight="1">
      <c r="B20" s="273"/>
      <c r="C20" s="183" t="s">
        <v>74</v>
      </c>
      <c r="D20" s="184" t="e">
        <f>VLOOKUP("後"&amp;$B17&amp;E$39,'１部対戦表'!$S$1:$V$139,2,FALSE)</f>
        <v>#N/A</v>
      </c>
      <c r="E20" s="184" t="e">
        <f>IF(D20&lt;&gt;"",IF(D20&gt;F20,"○",IF(D20&lt;F20,"●","△")),"")</f>
        <v>#N/A</v>
      </c>
      <c r="F20" s="184" t="e">
        <f>VLOOKUP("後"&amp;$B17&amp;E$39,'１部対戦表'!$S$1:$V$139,3,FALSE)</f>
        <v>#N/A</v>
      </c>
      <c r="G20" s="185" t="s">
        <v>75</v>
      </c>
      <c r="H20" s="183" t="s">
        <v>74</v>
      </c>
      <c r="I20" s="184" t="e">
        <f>VLOOKUP("後"&amp;$B17&amp;J$39,'１部対戦表'!$S$1:$V$139,2,FALSE)</f>
        <v>#N/A</v>
      </c>
      <c r="J20" s="184" t="e">
        <f>IF(I20&lt;&gt;"",IF(I20&gt;K20,"○",IF(I20&lt;K20,"●","△")),"")</f>
        <v>#N/A</v>
      </c>
      <c r="K20" s="184" t="e">
        <f>VLOOKUP("後"&amp;$B17&amp;J$39,'１部対戦表'!$S$1:$V$139,3,FALSE)</f>
        <v>#N/A</v>
      </c>
      <c r="L20" s="185" t="s">
        <v>75</v>
      </c>
      <c r="M20" s="183" t="s">
        <v>74</v>
      </c>
      <c r="N20" s="184" t="e">
        <f>VLOOKUP("後"&amp;$B17&amp;O$39,'１部対戦表'!$S$1:$V$139,2,FALSE)</f>
        <v>#N/A</v>
      </c>
      <c r="O20" s="184" t="e">
        <f>IF(N20&lt;&gt;"",IF(N20&gt;P20,"○",IF(N20&lt;P20,"●","△")),"")</f>
        <v>#N/A</v>
      </c>
      <c r="P20" s="184" t="e">
        <f>VLOOKUP("後"&amp;$B17&amp;O$39,'１部対戦表'!$S$1:$V$139,3,FALSE)</f>
        <v>#N/A</v>
      </c>
      <c r="Q20" s="185" t="s">
        <v>75</v>
      </c>
      <c r="R20" s="280"/>
      <c r="S20" s="281"/>
      <c r="T20" s="281"/>
      <c r="U20" s="281"/>
      <c r="V20" s="282"/>
      <c r="W20" s="183" t="s">
        <v>74</v>
      </c>
      <c r="X20" s="184" t="e">
        <f>VLOOKUP("後"&amp;$B17&amp;Y$39,'１部対戦表'!$S$1:$V$139,2,FALSE)</f>
        <v>#N/A</v>
      </c>
      <c r="Y20" s="184" t="e">
        <f>IF(X20&lt;&gt;"",IF(X20&gt;Z20,"○",IF(X20&lt;Z20,"●","△")),"")</f>
        <v>#N/A</v>
      </c>
      <c r="Z20" s="184" t="e">
        <f>VLOOKUP("後"&amp;$B17&amp;Y$39,'１部対戦表'!$S$1:$V$139,3,FALSE)</f>
        <v>#N/A</v>
      </c>
      <c r="AA20" s="185" t="s">
        <v>75</v>
      </c>
      <c r="AB20" s="183" t="s">
        <v>74</v>
      </c>
      <c r="AC20" s="184" t="e">
        <f>VLOOKUP("後"&amp;$B17&amp;AD$39,'１部対戦表'!$S$1:$V$139,2,FALSE)</f>
        <v>#N/A</v>
      </c>
      <c r="AD20" s="184" t="e">
        <f>IF(AC20&lt;&gt;"",IF(AC20&gt;AE20,"○",IF(AC20&lt;AE20,"●","△")),"")</f>
        <v>#N/A</v>
      </c>
      <c r="AE20" s="184" t="e">
        <f>VLOOKUP("後"&amp;$B17&amp;AD$39,'１部対戦表'!$S$1:$V$139,3,FALSE)</f>
        <v>#N/A</v>
      </c>
      <c r="AF20" s="185" t="s">
        <v>75</v>
      </c>
      <c r="AG20" s="183" t="s">
        <v>74</v>
      </c>
      <c r="AH20" s="184" t="e">
        <f>VLOOKUP("後"&amp;$B17&amp;AI$39,'１部対戦表'!$S$1:$V$139,2,FALSE)</f>
        <v>#N/A</v>
      </c>
      <c r="AI20" s="184" t="e">
        <f>IF(AH20&lt;&gt;"",IF(AH20&gt;AJ20,"○",IF(AH20&lt;AJ20,"●","△")),"")</f>
        <v>#N/A</v>
      </c>
      <c r="AJ20" s="184" t="e">
        <f>VLOOKUP("後"&amp;$B17&amp;AI$39,'１部対戦表'!$S$1:$V$139,3,FALSE)</f>
        <v>#N/A</v>
      </c>
      <c r="AK20" s="185" t="s">
        <v>75</v>
      </c>
      <c r="AL20" s="183" t="s">
        <v>74</v>
      </c>
      <c r="AM20" s="184" t="e">
        <f>VLOOKUP("後"&amp;$B17&amp;AN$39,'１部対戦表'!$S$1:$V$139,2,FALSE)</f>
        <v>#N/A</v>
      </c>
      <c r="AN20" s="184" t="e">
        <f>IF(AM20&lt;&gt;"",IF(AM20&gt;AO20,"○",IF(AM20&lt;AO20,"●","△")),"")</f>
        <v>#N/A</v>
      </c>
      <c r="AO20" s="184" t="e">
        <f>VLOOKUP("後"&amp;$B17&amp;AN$39,'１部対戦表'!$S$1:$V$139,3,FALSE)</f>
        <v>#N/A</v>
      </c>
      <c r="AP20" s="185" t="s">
        <v>75</v>
      </c>
      <c r="AQ20" s="265"/>
      <c r="AR20" s="266"/>
      <c r="AS20" s="266"/>
      <c r="AT20" s="270"/>
      <c r="AU20" s="301"/>
      <c r="AV20" s="301"/>
      <c r="AW20" s="298"/>
      <c r="AX20" s="269"/>
      <c r="BD20" s="74" t="e">
        <f>SUM(BK17:BR17)+SUM(BK19:BR19)</f>
        <v>#N/A</v>
      </c>
      <c r="BE20" s="74" t="e">
        <f>SUM(BK18:BR18)+SUM(BK20:BR20)</f>
        <v>#N/A</v>
      </c>
      <c r="BF20" s="56" t="e">
        <f>+BD20-BE20</f>
        <v>#N/A</v>
      </c>
      <c r="BG20" s="31"/>
      <c r="BH20" s="31"/>
      <c r="BI20" s="31"/>
      <c r="BJ20" s="31"/>
      <c r="BK20" s="63" t="e">
        <f>IF(F20&lt;&gt;"",F20,0)</f>
        <v>#N/A</v>
      </c>
      <c r="BL20" s="63" t="e">
        <f>IF(K20&lt;&gt;"",K20,0)</f>
        <v>#N/A</v>
      </c>
      <c r="BM20" s="63" t="e">
        <f>IF(P20&lt;&gt;"",P20,0)</f>
        <v>#N/A</v>
      </c>
      <c r="BN20" s="63">
        <f>IF(U20&lt;&gt;"",U20,0)</f>
        <v>0</v>
      </c>
      <c r="BO20" s="63" t="e">
        <f>IF(Z20&lt;&gt;"",Z20,0)</f>
        <v>#N/A</v>
      </c>
      <c r="BP20" s="63" t="e">
        <f>IF(AE20&lt;&gt;"",AE20,0)</f>
        <v>#N/A</v>
      </c>
      <c r="BQ20" s="63" t="e">
        <f>IF(AJ20&lt;&gt;"",AJ20,0)</f>
        <v>#N/A</v>
      </c>
      <c r="BR20" s="63" t="e">
        <f>IF(AO20&lt;&gt;"",AO20,0)</f>
        <v>#N/A</v>
      </c>
    </row>
    <row r="21" spans="2:70" ht="24" customHeight="1" thickBot="1">
      <c r="B21" s="68" t="str">
        <f>+AX67</f>
        <v>E</v>
      </c>
      <c r="C21" s="243">
        <f>VLOOKUP("前"&amp;$B21&amp;E$39,'１部対戦表'!$S$1:$V$139,4,FALSE)</f>
        <v>40721</v>
      </c>
      <c r="D21" s="241"/>
      <c r="E21" s="241"/>
      <c r="F21" s="241"/>
      <c r="G21" s="242"/>
      <c r="H21" s="240">
        <f>VLOOKUP("前"&amp;$B21&amp;J$39,'１部対戦表'!$S$1:$V$139,4,FALSE)</f>
        <v>40707</v>
      </c>
      <c r="I21" s="241"/>
      <c r="J21" s="241"/>
      <c r="K21" s="241"/>
      <c r="L21" s="242"/>
      <c r="M21" s="240">
        <f>VLOOKUP("前"&amp;$B21&amp;O$39,'１部対戦表'!$S$1:$V$139,4,FALSE)</f>
        <v>40686</v>
      </c>
      <c r="N21" s="241"/>
      <c r="O21" s="241"/>
      <c r="P21" s="241"/>
      <c r="Q21" s="242"/>
      <c r="R21" s="240">
        <f>VLOOKUP("前"&amp;$B21&amp;T$39,'１部対戦表'!$S$1:$V$139,4,FALSE)</f>
        <v>40679</v>
      </c>
      <c r="S21" s="241"/>
      <c r="T21" s="241"/>
      <c r="U21" s="241"/>
      <c r="V21" s="242"/>
      <c r="W21" s="274"/>
      <c r="X21" s="275"/>
      <c r="Y21" s="275"/>
      <c r="Z21" s="275"/>
      <c r="AA21" s="276"/>
      <c r="AB21" s="240">
        <f>VLOOKUP("前"&amp;$B21&amp;AD$39,'１部対戦表'!$S$1:$V$139,4,FALSE)</f>
        <v>40749</v>
      </c>
      <c r="AC21" s="241"/>
      <c r="AD21" s="241"/>
      <c r="AE21" s="241"/>
      <c r="AF21" s="242"/>
      <c r="AG21" s="240">
        <f>VLOOKUP("前"&amp;$B21&amp;AI$39,'１部対戦表'!$S$1:$V$139,4,FALSE)</f>
        <v>40743</v>
      </c>
      <c r="AH21" s="241"/>
      <c r="AI21" s="241"/>
      <c r="AJ21" s="241"/>
      <c r="AK21" s="242"/>
      <c r="AL21" s="240">
        <f>VLOOKUP("前"&amp;$B21&amp;AN$39,'１部対戦表'!$S$1:$V$139,4,FALSE)</f>
        <v>40728</v>
      </c>
      <c r="AM21" s="241"/>
      <c r="AN21" s="241"/>
      <c r="AO21" s="241"/>
      <c r="AP21" s="262"/>
      <c r="AQ21" s="264" t="str">
        <f>IF(AND($BD22=0,$BE22=0,$BF22=0),"",BD22)</f>
        <v/>
      </c>
      <c r="AR21" s="255" t="str">
        <f>IF(AND($BD22=0,$BE22=0,$BF22=0),"",BE22)</f>
        <v/>
      </c>
      <c r="AS21" s="255" t="str">
        <f>IF(AND($BD22=0,$BE22=0,$BF22=0),"",BF22)</f>
        <v/>
      </c>
      <c r="AT21" s="257" t="str">
        <f>IF(AND($BD22=0,$BE22=0,$BF22=0),"",BG22+AZ22)</f>
        <v/>
      </c>
      <c r="AU21" s="253" t="str">
        <f>IF(AND($BD22=0,$BE22=0,$BF22=0),"",BD24)</f>
        <v/>
      </c>
      <c r="AV21" s="253" t="str">
        <f>IF(AND($BD22=0,$BE22=0,$BF22=0),"",BE24)</f>
        <v/>
      </c>
      <c r="AW21" s="254" t="str">
        <f>IF(AND($BD22=0,$BE22=0,$BF22=0),"",BF24)</f>
        <v/>
      </c>
      <c r="AX21" s="267" t="str">
        <f>IF(AND($BD22=0,$BE22=0,$BF22=0),"",RANK(BI23,BI$7:BI$35))</f>
        <v/>
      </c>
      <c r="BD21" s="66" t="s">
        <v>82</v>
      </c>
      <c r="BE21" s="66" t="s">
        <v>83</v>
      </c>
      <c r="BF21" s="66" t="s">
        <v>84</v>
      </c>
      <c r="BG21" s="66" t="s">
        <v>85</v>
      </c>
      <c r="BH21" s="30"/>
      <c r="BI21" s="30"/>
      <c r="BJ21" s="30"/>
      <c r="BK21" s="61">
        <f>IF(D22&lt;&gt;"",D22,0)</f>
        <v>0</v>
      </c>
      <c r="BL21" s="61">
        <f>IF(I22&lt;&gt;"",I22,0)</f>
        <v>0</v>
      </c>
      <c r="BM21" s="61">
        <f>IF(N22&lt;&gt;"",N22,0)</f>
        <v>0</v>
      </c>
      <c r="BN21" s="61">
        <f>IF(S22&lt;&gt;"",S22,0)</f>
        <v>0</v>
      </c>
      <c r="BO21" s="61">
        <f>IF(X22&lt;&gt;"",X22,0)</f>
        <v>0</v>
      </c>
      <c r="BP21" s="61">
        <f>IF(AC22&lt;&gt;"",AC22,0)</f>
        <v>0</v>
      </c>
      <c r="BQ21" s="61">
        <f>IF(AH22&lt;&gt;"",AH22,0)</f>
        <v>0</v>
      </c>
      <c r="BR21" s="61">
        <f>IF(AM22&lt;&gt;"",AM22,0)</f>
        <v>0</v>
      </c>
    </row>
    <row r="22" spans="2:70" ht="24" customHeight="1">
      <c r="B22" s="272" t="str">
        <f>VLOOKUP(B21,参加チーム!$B$5:$G$73,IF($AQ$3=1,4,5),FALSE)</f>
        <v>Sabedoria</v>
      </c>
      <c r="C22" s="180" t="s">
        <v>74</v>
      </c>
      <c r="D22" s="181" t="str">
        <f>VLOOKUP("前"&amp;$B21&amp;E$39,'１部対戦表'!$S$1:$V$139,2,FALSE)</f>
        <v/>
      </c>
      <c r="E22" s="181" t="str">
        <f>IF(D22&lt;&gt;"",IF(D22&gt;F22,"○",IF(D22&lt;F22,"●","△")),"-")</f>
        <v>-</v>
      </c>
      <c r="F22" s="181" t="str">
        <f>VLOOKUP("前"&amp;$B21&amp;E$39,'１部対戦表'!$S$1:$V$139,3,FALSE)</f>
        <v/>
      </c>
      <c r="G22" s="182" t="s">
        <v>75</v>
      </c>
      <c r="H22" s="180" t="s">
        <v>74</v>
      </c>
      <c r="I22" s="181" t="str">
        <f>VLOOKUP("前"&amp;$B21&amp;J$39,'１部対戦表'!$S$1:$V$139,2,FALSE)</f>
        <v/>
      </c>
      <c r="J22" s="181" t="str">
        <f>IF(I22&lt;&gt;"",IF(I22&gt;K22,"○",IF(I22&lt;K22,"●","△")),"-")</f>
        <v>-</v>
      </c>
      <c r="K22" s="181" t="str">
        <f>VLOOKUP("前"&amp;$B21&amp;J$39,'１部対戦表'!$S$1:$V$139,3,FALSE)</f>
        <v/>
      </c>
      <c r="L22" s="182" t="s">
        <v>75</v>
      </c>
      <c r="M22" s="180" t="s">
        <v>74</v>
      </c>
      <c r="N22" s="181" t="str">
        <f>VLOOKUP("前"&amp;$B21&amp;O$39,'１部対戦表'!$S$1:$V$139,2,FALSE)</f>
        <v/>
      </c>
      <c r="O22" s="181" t="str">
        <f>IF(N22&lt;&gt;"",IF(N22&gt;P22,"○",IF(N22&lt;P22,"●","△")),"-")</f>
        <v>-</v>
      </c>
      <c r="P22" s="181" t="str">
        <f>VLOOKUP("前"&amp;$B21&amp;O$39,'１部対戦表'!$S$1:$V$139,3,FALSE)</f>
        <v/>
      </c>
      <c r="Q22" s="182" t="s">
        <v>75</v>
      </c>
      <c r="R22" s="180" t="s">
        <v>74</v>
      </c>
      <c r="S22" s="181" t="str">
        <f>VLOOKUP("前"&amp;$B21&amp;T$39,'１部対戦表'!$S$1:$V$139,2,FALSE)</f>
        <v/>
      </c>
      <c r="T22" s="181" t="str">
        <f>IF(S22&lt;&gt;"",IF(S22&gt;U22,"○",IF(S22&lt;U22,"●","△")),"-")</f>
        <v>-</v>
      </c>
      <c r="U22" s="181" t="str">
        <f>VLOOKUP("前"&amp;$B21&amp;T$39,'１部対戦表'!$S$1:$V$139,3,FALSE)</f>
        <v/>
      </c>
      <c r="V22" s="182" t="s">
        <v>75</v>
      </c>
      <c r="W22" s="277"/>
      <c r="X22" s="278"/>
      <c r="Y22" s="278"/>
      <c r="Z22" s="278"/>
      <c r="AA22" s="279"/>
      <c r="AB22" s="180" t="s">
        <v>74</v>
      </c>
      <c r="AC22" s="181" t="str">
        <f>VLOOKUP("前"&amp;$B21&amp;AD$39,'１部対戦表'!$S$1:$V$139,2,FALSE)</f>
        <v/>
      </c>
      <c r="AD22" s="181" t="str">
        <f>IF(AC22&lt;&gt;"",IF(AC22&gt;AE22,"○",IF(AC22&lt;AE22,"●","△")),"-")</f>
        <v>-</v>
      </c>
      <c r="AE22" s="181" t="str">
        <f>VLOOKUP("前"&amp;$B21&amp;AD$39,'１部対戦表'!$S$1:$V$139,3,FALSE)</f>
        <v/>
      </c>
      <c r="AF22" s="182" t="s">
        <v>75</v>
      </c>
      <c r="AG22" s="180" t="s">
        <v>74</v>
      </c>
      <c r="AH22" s="181" t="str">
        <f>VLOOKUP("前"&amp;$B21&amp;AI$39,'１部対戦表'!$S$1:$V$139,2,FALSE)</f>
        <v/>
      </c>
      <c r="AI22" s="181" t="str">
        <f>IF(AH22&lt;&gt;"",IF(AH22&gt;AJ22,"○",IF(AH22&lt;AJ22,"●","△")),"-")</f>
        <v>-</v>
      </c>
      <c r="AJ22" s="181" t="str">
        <f>VLOOKUP("前"&amp;$B21&amp;AI$39,'１部対戦表'!$S$1:$V$139,3,FALSE)</f>
        <v/>
      </c>
      <c r="AK22" s="182" t="s">
        <v>75</v>
      </c>
      <c r="AL22" s="180" t="s">
        <v>74</v>
      </c>
      <c r="AM22" s="181" t="str">
        <f>VLOOKUP("前"&amp;$B21&amp;AN$39,'１部対戦表'!$S$1:$V$139,2,FALSE)</f>
        <v/>
      </c>
      <c r="AN22" s="181" t="str">
        <f>IF(AM22&lt;&gt;"",IF(AM22&gt;AO22,"○",IF(AM22&lt;AO22,"●","△")),"-")</f>
        <v>-</v>
      </c>
      <c r="AO22" s="181" t="str">
        <f>VLOOKUP("前"&amp;$B21&amp;AN$39,'１部対戦表'!$S$1:$V$139,3,FALSE)</f>
        <v/>
      </c>
      <c r="AP22" s="182" t="s">
        <v>75</v>
      </c>
      <c r="AQ22" s="264"/>
      <c r="AR22" s="255"/>
      <c r="AS22" s="255"/>
      <c r="AT22" s="258"/>
      <c r="AU22" s="253"/>
      <c r="AV22" s="253"/>
      <c r="AW22" s="254"/>
      <c r="AX22" s="268"/>
      <c r="AZ22" s="302"/>
      <c r="BA22" s="60"/>
      <c r="BB22" s="319"/>
      <c r="BC22" s="60"/>
      <c r="BD22" s="32">
        <f>COUNTIF($C21:$AP24,"○")</f>
        <v>0</v>
      </c>
      <c r="BE22" s="32">
        <f>COUNTIF($C21:$AP24,"△")</f>
        <v>0</v>
      </c>
      <c r="BF22" s="32">
        <f>COUNTIF($C21:$AP24,"●")</f>
        <v>0</v>
      </c>
      <c r="BG22" s="66">
        <f>BD22*3+BE22</f>
        <v>0</v>
      </c>
      <c r="BH22" s="30"/>
      <c r="BI22" s="30"/>
      <c r="BJ22" s="30"/>
      <c r="BK22" s="62">
        <f>IF(F22&lt;&gt;"",F22,0)</f>
        <v>0</v>
      </c>
      <c r="BL22" s="62">
        <f>IF(K22&lt;&gt;"",K22,0)</f>
        <v>0</v>
      </c>
      <c r="BM22" s="62">
        <f>IF(P22&lt;&gt;"",P22,0)</f>
        <v>0</v>
      </c>
      <c r="BN22" s="62">
        <f>IF(U22&lt;&gt;"",U22,0)</f>
        <v>0</v>
      </c>
      <c r="BO22" s="62">
        <f>IF(Z22&lt;&gt;"",Z22,0)</f>
        <v>0</v>
      </c>
      <c r="BP22" s="62">
        <f>IF(AE22&lt;&gt;"",AE22,0)</f>
        <v>0</v>
      </c>
      <c r="BQ22" s="62">
        <f>IF(AJ22&lt;&gt;"",AJ22,0)</f>
        <v>0</v>
      </c>
      <c r="BR22" s="62">
        <f>IF(AO22&lt;&gt;"",AO22,0)</f>
        <v>0</v>
      </c>
    </row>
    <row r="23" spans="2:70" ht="24" customHeight="1" thickBot="1">
      <c r="B23" s="272"/>
      <c r="C23" s="271" t="e">
        <f>VLOOKUP("後"&amp;$B21&amp;E$39,'１部対戦表'!$S$1:$V$139,4,FALSE)</f>
        <v>#N/A</v>
      </c>
      <c r="D23" s="245"/>
      <c r="E23" s="245"/>
      <c r="F23" s="245"/>
      <c r="G23" s="246"/>
      <c r="H23" s="244" t="e">
        <f>VLOOKUP("後"&amp;$B21&amp;J$39,'１部対戦表'!$S$1:$V$139,4,FALSE)</f>
        <v>#N/A</v>
      </c>
      <c r="I23" s="245"/>
      <c r="J23" s="245"/>
      <c r="K23" s="245"/>
      <c r="L23" s="246"/>
      <c r="M23" s="244" t="e">
        <f>VLOOKUP("後"&amp;$B21&amp;O$39,'１部対戦表'!$S$1:$V$139,4,FALSE)</f>
        <v>#N/A</v>
      </c>
      <c r="N23" s="245"/>
      <c r="O23" s="245"/>
      <c r="P23" s="245"/>
      <c r="Q23" s="246"/>
      <c r="R23" s="244" t="e">
        <f>VLOOKUP("後"&amp;$B21&amp;T$39,'１部対戦表'!$S$1:$V$139,4,FALSE)</f>
        <v>#N/A</v>
      </c>
      <c r="S23" s="245"/>
      <c r="T23" s="245"/>
      <c r="U23" s="245"/>
      <c r="V23" s="246"/>
      <c r="W23" s="277"/>
      <c r="X23" s="278"/>
      <c r="Y23" s="278"/>
      <c r="Z23" s="278"/>
      <c r="AA23" s="279"/>
      <c r="AB23" s="244" t="e">
        <f>VLOOKUP("後"&amp;$B21&amp;AD$39,'１部対戦表'!$S$1:$V$139,4,FALSE)</f>
        <v>#N/A</v>
      </c>
      <c r="AC23" s="245"/>
      <c r="AD23" s="245"/>
      <c r="AE23" s="245"/>
      <c r="AF23" s="246"/>
      <c r="AG23" s="244" t="e">
        <f>VLOOKUP("後"&amp;$B21&amp;AI$39,'１部対戦表'!$S$1:$V$139,4,FALSE)</f>
        <v>#N/A</v>
      </c>
      <c r="AH23" s="245"/>
      <c r="AI23" s="245"/>
      <c r="AJ23" s="245"/>
      <c r="AK23" s="246"/>
      <c r="AL23" s="244" t="e">
        <f>VLOOKUP("後"&amp;$B21&amp;AN$39,'１部対戦表'!$S$1:$V$139,4,FALSE)</f>
        <v>#N/A</v>
      </c>
      <c r="AM23" s="245"/>
      <c r="AN23" s="245"/>
      <c r="AO23" s="245"/>
      <c r="AP23" s="263"/>
      <c r="AQ23" s="264"/>
      <c r="AR23" s="255"/>
      <c r="AS23" s="255"/>
      <c r="AT23" s="258"/>
      <c r="AU23" s="253"/>
      <c r="AV23" s="253"/>
      <c r="AW23" s="254"/>
      <c r="AX23" s="268"/>
      <c r="AZ23" s="303"/>
      <c r="BA23" s="60"/>
      <c r="BB23" s="320"/>
      <c r="BC23" s="60"/>
      <c r="BD23" s="74" t="s">
        <v>86</v>
      </c>
      <c r="BE23" s="74" t="s">
        <v>87</v>
      </c>
      <c r="BF23" s="74" t="s">
        <v>88</v>
      </c>
      <c r="BG23" s="31"/>
      <c r="BH23" s="31" t="s">
        <v>94</v>
      </c>
      <c r="BI23" s="64">
        <f>IF(AND(BD22=0,BE22=0,BF22=0),0,AT21*1000+AW21+IF(BB22=$BD$4,100,0)+IF(BB22=$BF$4,-100,0))</f>
        <v>0</v>
      </c>
      <c r="BJ23" s="65"/>
      <c r="BK23" s="62" t="e">
        <f>IF(D24&lt;&gt;"",D24,0)</f>
        <v>#N/A</v>
      </c>
      <c r="BL23" s="62" t="e">
        <f>IF(I24&lt;&gt;"",I24,0)</f>
        <v>#N/A</v>
      </c>
      <c r="BM23" s="62" t="e">
        <f>IF(N24&lt;&gt;"",N24,0)</f>
        <v>#N/A</v>
      </c>
      <c r="BN23" s="62" t="e">
        <f>IF(S24&lt;&gt;"",S24,0)</f>
        <v>#N/A</v>
      </c>
      <c r="BO23" s="62">
        <f>IF(X24&lt;&gt;"",X24,0)</f>
        <v>0</v>
      </c>
      <c r="BP23" s="62" t="e">
        <f>IF(AC24&lt;&gt;"",AC24,0)</f>
        <v>#N/A</v>
      </c>
      <c r="BQ23" s="62" t="e">
        <f>IF(AH24&lt;&gt;"",AH24,0)</f>
        <v>#N/A</v>
      </c>
      <c r="BR23" s="62" t="e">
        <f>IF(AM24&lt;&gt;"",AM24,0)</f>
        <v>#N/A</v>
      </c>
    </row>
    <row r="24" spans="2:70" ht="24" customHeight="1">
      <c r="B24" s="273"/>
      <c r="C24" s="183" t="s">
        <v>74</v>
      </c>
      <c r="D24" s="184" t="e">
        <f>VLOOKUP("後"&amp;$B21&amp;E$39,'１部対戦表'!$S$1:$V$139,2,FALSE)</f>
        <v>#N/A</v>
      </c>
      <c r="E24" s="184" t="e">
        <f>IF(D24&lt;&gt;"",IF(D24&gt;F24,"○",IF(D24&lt;F24,"●","△")),"")</f>
        <v>#N/A</v>
      </c>
      <c r="F24" s="184" t="e">
        <f>VLOOKUP("後"&amp;$B21&amp;E$39,'１部対戦表'!$S$1:$V$139,3,FALSE)</f>
        <v>#N/A</v>
      </c>
      <c r="G24" s="185" t="s">
        <v>75</v>
      </c>
      <c r="H24" s="183" t="s">
        <v>74</v>
      </c>
      <c r="I24" s="184" t="e">
        <f>VLOOKUP("後"&amp;$B21&amp;J$39,'１部対戦表'!$S$1:$V$139,2,FALSE)</f>
        <v>#N/A</v>
      </c>
      <c r="J24" s="184" t="e">
        <f>IF(I24&lt;&gt;"",IF(I24&gt;K24,"○",IF(I24&lt;K24,"●","△")),"")</f>
        <v>#N/A</v>
      </c>
      <c r="K24" s="184" t="e">
        <f>VLOOKUP("後"&amp;$B21&amp;J$39,'１部対戦表'!$S$1:$V$139,3,FALSE)</f>
        <v>#N/A</v>
      </c>
      <c r="L24" s="185" t="s">
        <v>75</v>
      </c>
      <c r="M24" s="183" t="s">
        <v>74</v>
      </c>
      <c r="N24" s="184" t="e">
        <f>VLOOKUP("後"&amp;$B21&amp;O$39,'１部対戦表'!$S$1:$V$139,2,FALSE)</f>
        <v>#N/A</v>
      </c>
      <c r="O24" s="184" t="e">
        <f>IF(N24&lt;&gt;"",IF(N24&gt;P24,"○",IF(N24&lt;P24,"●","△")),"")</f>
        <v>#N/A</v>
      </c>
      <c r="P24" s="184" t="e">
        <f>VLOOKUP("後"&amp;$B21&amp;O$39,'１部対戦表'!$S$1:$V$139,3,FALSE)</f>
        <v>#N/A</v>
      </c>
      <c r="Q24" s="185" t="s">
        <v>75</v>
      </c>
      <c r="R24" s="183" t="s">
        <v>74</v>
      </c>
      <c r="S24" s="184" t="e">
        <f>VLOOKUP("後"&amp;$B21&amp;T$39,'１部対戦表'!$S$1:$V$139,2,FALSE)</f>
        <v>#N/A</v>
      </c>
      <c r="T24" s="184" t="e">
        <f>IF(S24&lt;&gt;"",IF(S24&gt;U24,"○",IF(S24&lt;U24,"●","△")),"")</f>
        <v>#N/A</v>
      </c>
      <c r="U24" s="184" t="e">
        <f>VLOOKUP("後"&amp;$B21&amp;T$39,'１部対戦表'!$S$1:$V$139,3,FALSE)</f>
        <v>#N/A</v>
      </c>
      <c r="V24" s="185" t="s">
        <v>75</v>
      </c>
      <c r="W24" s="280"/>
      <c r="X24" s="281"/>
      <c r="Y24" s="281"/>
      <c r="Z24" s="281"/>
      <c r="AA24" s="282"/>
      <c r="AB24" s="183" t="s">
        <v>74</v>
      </c>
      <c r="AC24" s="184" t="e">
        <f>VLOOKUP("後"&amp;$B21&amp;AD$39,'１部対戦表'!$S$1:$V$139,2,FALSE)</f>
        <v>#N/A</v>
      </c>
      <c r="AD24" s="184" t="e">
        <f>IF(AC24&lt;&gt;"",IF(AC24&gt;AE24,"○",IF(AC24&lt;AE24,"●","△")),"")</f>
        <v>#N/A</v>
      </c>
      <c r="AE24" s="184" t="e">
        <f>VLOOKUP("後"&amp;$B21&amp;AD$39,'１部対戦表'!$S$1:$V$139,3,FALSE)</f>
        <v>#N/A</v>
      </c>
      <c r="AF24" s="185" t="s">
        <v>75</v>
      </c>
      <c r="AG24" s="183" t="s">
        <v>74</v>
      </c>
      <c r="AH24" s="184" t="e">
        <f>VLOOKUP("後"&amp;$B21&amp;AI$39,'１部対戦表'!$S$1:$V$139,2,FALSE)</f>
        <v>#N/A</v>
      </c>
      <c r="AI24" s="184" t="e">
        <f>IF(AH24&lt;&gt;"",IF(AH24&gt;AJ24,"○",IF(AH24&lt;AJ24,"●","△")),"")</f>
        <v>#N/A</v>
      </c>
      <c r="AJ24" s="184" t="e">
        <f>VLOOKUP("後"&amp;$B21&amp;AI$39,'１部対戦表'!$S$1:$V$139,3,FALSE)</f>
        <v>#N/A</v>
      </c>
      <c r="AK24" s="185" t="s">
        <v>75</v>
      </c>
      <c r="AL24" s="183" t="s">
        <v>74</v>
      </c>
      <c r="AM24" s="184" t="e">
        <f>VLOOKUP("後"&amp;$B21&amp;AN$39,'１部対戦表'!$S$1:$V$139,2,FALSE)</f>
        <v>#N/A</v>
      </c>
      <c r="AN24" s="184" t="e">
        <f>IF(AM24&lt;&gt;"",IF(AM24&gt;AO24,"○",IF(AM24&lt;AO24,"●","△")),"")</f>
        <v>#N/A</v>
      </c>
      <c r="AO24" s="184" t="e">
        <f>VLOOKUP("後"&amp;$B21&amp;AN$39,'１部対戦表'!$S$1:$V$139,3,FALSE)</f>
        <v>#N/A</v>
      </c>
      <c r="AP24" s="185" t="s">
        <v>75</v>
      </c>
      <c r="AQ24" s="265"/>
      <c r="AR24" s="266"/>
      <c r="AS24" s="266"/>
      <c r="AT24" s="270"/>
      <c r="AU24" s="253"/>
      <c r="AV24" s="253"/>
      <c r="AW24" s="254"/>
      <c r="AX24" s="269"/>
      <c r="BD24" s="74" t="e">
        <f>SUM(BK21:BR21)+SUM(BK23:BR23)</f>
        <v>#N/A</v>
      </c>
      <c r="BE24" s="74" t="e">
        <f>SUM(BK22:BR22)+SUM(BK24:BR24)</f>
        <v>#N/A</v>
      </c>
      <c r="BF24" s="56" t="e">
        <f>+BD24-BE24</f>
        <v>#N/A</v>
      </c>
      <c r="BG24" s="31"/>
      <c r="BH24" s="31"/>
      <c r="BI24" s="31"/>
      <c r="BJ24" s="31"/>
      <c r="BK24" s="63" t="e">
        <f>IF(F24&lt;&gt;"",F24,0)</f>
        <v>#N/A</v>
      </c>
      <c r="BL24" s="63" t="e">
        <f>IF(K24&lt;&gt;"",K24,0)</f>
        <v>#N/A</v>
      </c>
      <c r="BM24" s="63" t="e">
        <f>IF(P24&lt;&gt;"",P24,0)</f>
        <v>#N/A</v>
      </c>
      <c r="BN24" s="63" t="e">
        <f>IF(U24&lt;&gt;"",U24,0)</f>
        <v>#N/A</v>
      </c>
      <c r="BO24" s="63">
        <f>IF(Z24&lt;&gt;"",Z24,0)</f>
        <v>0</v>
      </c>
      <c r="BP24" s="63" t="e">
        <f>IF(AE24&lt;&gt;"",AE24,0)</f>
        <v>#N/A</v>
      </c>
      <c r="BQ24" s="63" t="e">
        <f>IF(AJ24&lt;&gt;"",AJ24,0)</f>
        <v>#N/A</v>
      </c>
      <c r="BR24" s="63" t="e">
        <f>IF(AO24&lt;&gt;"",AO24,0)</f>
        <v>#N/A</v>
      </c>
    </row>
    <row r="25" spans="2:70" ht="24" customHeight="1" thickBot="1">
      <c r="B25" s="68" t="str">
        <f>+AX68</f>
        <v>F</v>
      </c>
      <c r="C25" s="243">
        <f>VLOOKUP("前"&amp;$B25&amp;E$39,'１部対戦表'!$S$1:$V$139,4,FALSE)</f>
        <v>40707</v>
      </c>
      <c r="D25" s="241"/>
      <c r="E25" s="241"/>
      <c r="F25" s="241"/>
      <c r="G25" s="242"/>
      <c r="H25" s="240">
        <f>VLOOKUP("前"&amp;$B25&amp;J$39,'１部対戦表'!$S$1:$V$139,4,FALSE)</f>
        <v>40721</v>
      </c>
      <c r="I25" s="241"/>
      <c r="J25" s="241"/>
      <c r="K25" s="241"/>
      <c r="L25" s="242"/>
      <c r="M25" s="240">
        <f>VLOOKUP("前"&amp;$B25&amp;O$39,'１部対戦表'!$S$1:$V$139,4,FALSE)</f>
        <v>40679</v>
      </c>
      <c r="N25" s="241"/>
      <c r="O25" s="241"/>
      <c r="P25" s="241"/>
      <c r="Q25" s="242"/>
      <c r="R25" s="240">
        <f>VLOOKUP("前"&amp;$B25&amp;T$39,'１部対戦表'!$S$1:$V$139,4,FALSE)</f>
        <v>40686</v>
      </c>
      <c r="S25" s="241"/>
      <c r="T25" s="241"/>
      <c r="U25" s="241"/>
      <c r="V25" s="242"/>
      <c r="W25" s="240">
        <f>VLOOKUP("前"&amp;$B25&amp;Y$39,'１部対戦表'!$S$1:$V$139,4,FALSE)</f>
        <v>40749</v>
      </c>
      <c r="X25" s="241"/>
      <c r="Y25" s="241"/>
      <c r="Z25" s="241"/>
      <c r="AA25" s="242"/>
      <c r="AB25" s="274"/>
      <c r="AC25" s="275"/>
      <c r="AD25" s="275"/>
      <c r="AE25" s="275"/>
      <c r="AF25" s="276"/>
      <c r="AG25" s="240">
        <f>VLOOKUP("前"&amp;$B25&amp;AI$39,'１部対戦表'!$S$1:$V$139,4,FALSE)</f>
        <v>40728</v>
      </c>
      <c r="AH25" s="241"/>
      <c r="AI25" s="241"/>
      <c r="AJ25" s="241"/>
      <c r="AK25" s="242"/>
      <c r="AL25" s="240">
        <f>VLOOKUP("前"&amp;$B25&amp;AN$39,'１部対戦表'!$S$1:$V$139,4,FALSE)</f>
        <v>40743</v>
      </c>
      <c r="AM25" s="241"/>
      <c r="AN25" s="241"/>
      <c r="AO25" s="241"/>
      <c r="AP25" s="262"/>
      <c r="AQ25" s="264" t="str">
        <f>IF(AND($BD26=0,$BE26=0,$BF26=0),"",BD26)</f>
        <v/>
      </c>
      <c r="AR25" s="255" t="str">
        <f>IF(AND($BD26=0,$BE26=0,$BF26=0),"",BE26)</f>
        <v/>
      </c>
      <c r="AS25" s="255" t="str">
        <f>IF(AND($BD26=0,$BE26=0,$BF26=0),"",BF26)</f>
        <v/>
      </c>
      <c r="AT25" s="257" t="str">
        <f>IF(AND($BD26=0,$BE26=0,$BF26=0),"",BG26+AZ26)</f>
        <v/>
      </c>
      <c r="AU25" s="253" t="str">
        <f>IF(AND($BD26=0,$BE26=0,$BF26=0),"",BD28)</f>
        <v/>
      </c>
      <c r="AV25" s="253" t="str">
        <f>IF(AND($BD26=0,$BE26=0,$BF26=0),"",BE28)</f>
        <v/>
      </c>
      <c r="AW25" s="254" t="str">
        <f>IF(AND($BD26=0,$BE26=0,$BF26=0),"",BF28)</f>
        <v/>
      </c>
      <c r="AX25" s="267" t="str">
        <f>IF(AND($BD26=0,$BE26=0,$BF26=0),"",RANK(BI27,BI$7:BI$35))</f>
        <v/>
      </c>
      <c r="BD25" s="66" t="s">
        <v>82</v>
      </c>
      <c r="BE25" s="66" t="s">
        <v>83</v>
      </c>
      <c r="BF25" s="66" t="s">
        <v>84</v>
      </c>
      <c r="BG25" s="66" t="s">
        <v>85</v>
      </c>
      <c r="BH25" s="30"/>
      <c r="BI25" s="30"/>
      <c r="BJ25" s="30"/>
      <c r="BK25" s="61">
        <f>IF(D26&lt;&gt;"",D26,0)</f>
        <v>0</v>
      </c>
      <c r="BL25" s="61">
        <f>IF(I26&lt;&gt;"",I26,0)</f>
        <v>0</v>
      </c>
      <c r="BM25" s="61">
        <f>IF(N26&lt;&gt;"",N26,0)</f>
        <v>0</v>
      </c>
      <c r="BN25" s="61">
        <f>IF(S26&lt;&gt;"",S26,0)</f>
        <v>0</v>
      </c>
      <c r="BO25" s="61">
        <f>IF(X26&lt;&gt;"",X26,0)</f>
        <v>0</v>
      </c>
      <c r="BP25" s="61">
        <f>IF(AC26&lt;&gt;"",AC26,0)</f>
        <v>0</v>
      </c>
      <c r="BQ25" s="61">
        <f>IF(AH26&lt;&gt;"",AH26,0)</f>
        <v>0</v>
      </c>
      <c r="BR25" s="61">
        <f>IF(AM26&lt;&gt;"",AM26,0)</f>
        <v>0</v>
      </c>
    </row>
    <row r="26" spans="2:70" ht="24" customHeight="1">
      <c r="B26" s="272" t="str">
        <f>VLOOKUP(B25,参加チーム!$B$5:$G$73,IF($AQ$3=1,4,5),FALSE)</f>
        <v>malva</v>
      </c>
      <c r="C26" s="180" t="s">
        <v>74</v>
      </c>
      <c r="D26" s="181" t="str">
        <f>VLOOKUP("前"&amp;$B25&amp;E$39,'１部対戦表'!$S$1:$V$139,2,FALSE)</f>
        <v/>
      </c>
      <c r="E26" s="181" t="str">
        <f>IF(D26&lt;&gt;"",IF(D26&gt;F26,"○",IF(D26&lt;F26,"●","△")),"-")</f>
        <v>-</v>
      </c>
      <c r="F26" s="181" t="str">
        <f>VLOOKUP("前"&amp;$B25&amp;E$39,'１部対戦表'!$S$1:$V$139,3,FALSE)</f>
        <v/>
      </c>
      <c r="G26" s="182" t="s">
        <v>75</v>
      </c>
      <c r="H26" s="180" t="s">
        <v>74</v>
      </c>
      <c r="I26" s="181" t="str">
        <f>VLOOKUP("前"&amp;$B25&amp;J$39,'１部対戦表'!$S$1:$V$139,2,FALSE)</f>
        <v/>
      </c>
      <c r="J26" s="181" t="str">
        <f>IF(I26&lt;&gt;"",IF(I26&gt;K26,"○",IF(I26&lt;K26,"●","△")),"-")</f>
        <v>-</v>
      </c>
      <c r="K26" s="181" t="str">
        <f>VLOOKUP("前"&amp;$B25&amp;J$39,'１部対戦表'!$S$1:$V$139,3,FALSE)</f>
        <v/>
      </c>
      <c r="L26" s="182" t="s">
        <v>75</v>
      </c>
      <c r="M26" s="180" t="s">
        <v>74</v>
      </c>
      <c r="N26" s="181" t="str">
        <f>VLOOKUP("前"&amp;$B25&amp;O$39,'１部対戦表'!$S$1:$V$139,2,FALSE)</f>
        <v/>
      </c>
      <c r="O26" s="181" t="str">
        <f>IF(N26&lt;&gt;"",IF(N26&gt;P26,"○",IF(N26&lt;P26,"●","△")),"-")</f>
        <v>-</v>
      </c>
      <c r="P26" s="181" t="str">
        <f>VLOOKUP("前"&amp;$B25&amp;O$39,'１部対戦表'!$S$1:$V$139,3,FALSE)</f>
        <v/>
      </c>
      <c r="Q26" s="182" t="s">
        <v>75</v>
      </c>
      <c r="R26" s="180" t="s">
        <v>74</v>
      </c>
      <c r="S26" s="181" t="str">
        <f>VLOOKUP("前"&amp;$B25&amp;T$39,'１部対戦表'!$S$1:$V$139,2,FALSE)</f>
        <v/>
      </c>
      <c r="T26" s="181" t="str">
        <f>IF(S26&lt;&gt;"",IF(S26&gt;U26,"○",IF(S26&lt;U26,"●","△")),"-")</f>
        <v>-</v>
      </c>
      <c r="U26" s="181" t="str">
        <f>VLOOKUP("前"&amp;$B25&amp;T$39,'１部対戦表'!$S$1:$V$139,3,FALSE)</f>
        <v/>
      </c>
      <c r="V26" s="182" t="s">
        <v>75</v>
      </c>
      <c r="W26" s="180" t="s">
        <v>74</v>
      </c>
      <c r="X26" s="181" t="str">
        <f>VLOOKUP("前"&amp;$B25&amp;Y$39,'１部対戦表'!$S$1:$V$139,2,FALSE)</f>
        <v/>
      </c>
      <c r="Y26" s="181" t="str">
        <f>IF(X26&lt;&gt;"",IF(X26&gt;Z26,"○",IF(X26&lt;Z26,"●","△")),"-")</f>
        <v>-</v>
      </c>
      <c r="Z26" s="181" t="str">
        <f>VLOOKUP("前"&amp;$B25&amp;Y$39,'１部対戦表'!$S$1:$V$139,3,FALSE)</f>
        <v/>
      </c>
      <c r="AA26" s="182" t="s">
        <v>75</v>
      </c>
      <c r="AB26" s="277"/>
      <c r="AC26" s="278"/>
      <c r="AD26" s="278"/>
      <c r="AE26" s="278"/>
      <c r="AF26" s="279"/>
      <c r="AG26" s="180" t="s">
        <v>74</v>
      </c>
      <c r="AH26" s="181" t="str">
        <f>VLOOKUP("前"&amp;$B25&amp;AI$39,'１部対戦表'!$S$1:$V$139,2,FALSE)</f>
        <v/>
      </c>
      <c r="AI26" s="181" t="str">
        <f>IF(AH26&lt;&gt;"",IF(AH26&gt;AJ26,"○",IF(AH26&lt;AJ26,"●","△")),"-")</f>
        <v>-</v>
      </c>
      <c r="AJ26" s="181" t="str">
        <f>VLOOKUP("前"&amp;$B25&amp;AI$39,'１部対戦表'!$S$1:$V$139,3,FALSE)</f>
        <v/>
      </c>
      <c r="AK26" s="182" t="s">
        <v>75</v>
      </c>
      <c r="AL26" s="180" t="s">
        <v>74</v>
      </c>
      <c r="AM26" s="181" t="str">
        <f>VLOOKUP("前"&amp;$B25&amp;AN$39,'１部対戦表'!$S$1:$V$139,2,FALSE)</f>
        <v/>
      </c>
      <c r="AN26" s="181" t="str">
        <f>IF(AM26&lt;&gt;"",IF(AM26&gt;AO26,"○",IF(AM26&lt;AO26,"●","△")),"-")</f>
        <v>-</v>
      </c>
      <c r="AO26" s="181" t="str">
        <f>VLOOKUP("前"&amp;$B25&amp;AN$39,'１部対戦表'!$S$1:$V$139,3,FALSE)</f>
        <v/>
      </c>
      <c r="AP26" s="182" t="s">
        <v>75</v>
      </c>
      <c r="AQ26" s="264"/>
      <c r="AR26" s="255"/>
      <c r="AS26" s="255"/>
      <c r="AT26" s="258"/>
      <c r="AU26" s="253"/>
      <c r="AV26" s="253"/>
      <c r="AW26" s="254"/>
      <c r="AX26" s="268"/>
      <c r="AZ26" s="302"/>
      <c r="BB26" s="319" t="s">
        <v>120</v>
      </c>
      <c r="BD26" s="32">
        <f>COUNTIF($C25:$AP28,"○")</f>
        <v>0</v>
      </c>
      <c r="BE26" s="32">
        <f>COUNTIF($C25:$AP28,"△")</f>
        <v>0</v>
      </c>
      <c r="BF26" s="32">
        <f>COUNTIF($C25:$AP28,"●")</f>
        <v>0</v>
      </c>
      <c r="BG26" s="66">
        <f>BD26*3+BE26</f>
        <v>0</v>
      </c>
      <c r="BH26" s="30"/>
      <c r="BI26" s="30"/>
      <c r="BJ26" s="30"/>
      <c r="BK26" s="62">
        <f>IF(F26&lt;&gt;"",F26,0)</f>
        <v>0</v>
      </c>
      <c r="BL26" s="62">
        <f>IF(K26&lt;&gt;"",K26,0)</f>
        <v>0</v>
      </c>
      <c r="BM26" s="62">
        <f>IF(P26&lt;&gt;"",P26,0)</f>
        <v>0</v>
      </c>
      <c r="BN26" s="62">
        <f>IF(U26&lt;&gt;"",U26,0)</f>
        <v>0</v>
      </c>
      <c r="BO26" s="62">
        <f>IF(Z26&lt;&gt;"",Z26,0)</f>
        <v>0</v>
      </c>
      <c r="BP26" s="62">
        <f>IF(AE26&lt;&gt;"",AE26,0)</f>
        <v>0</v>
      </c>
      <c r="BQ26" s="62">
        <f>IF(AJ26&lt;&gt;"",AJ26,0)</f>
        <v>0</v>
      </c>
      <c r="BR26" s="62">
        <f>IF(AO26&lt;&gt;"",AO26,0)</f>
        <v>0</v>
      </c>
    </row>
    <row r="27" spans="2:70" ht="24" customHeight="1" thickBot="1">
      <c r="B27" s="272"/>
      <c r="C27" s="271" t="e">
        <f>VLOOKUP("後"&amp;$B25&amp;E$39,'１部対戦表'!$S$1:$V$139,4,FALSE)</f>
        <v>#N/A</v>
      </c>
      <c r="D27" s="245"/>
      <c r="E27" s="245"/>
      <c r="F27" s="245"/>
      <c r="G27" s="246"/>
      <c r="H27" s="244" t="e">
        <f>VLOOKUP("後"&amp;$B25&amp;J$39,'１部対戦表'!$S$1:$V$139,4,FALSE)</f>
        <v>#N/A</v>
      </c>
      <c r="I27" s="245"/>
      <c r="J27" s="245"/>
      <c r="K27" s="245"/>
      <c r="L27" s="246"/>
      <c r="M27" s="244" t="e">
        <f>VLOOKUP("後"&amp;$B25&amp;O$39,'１部対戦表'!$S$1:$V$139,4,FALSE)</f>
        <v>#N/A</v>
      </c>
      <c r="N27" s="245"/>
      <c r="O27" s="245"/>
      <c r="P27" s="245"/>
      <c r="Q27" s="246"/>
      <c r="R27" s="244" t="e">
        <f>VLOOKUP("後"&amp;$B25&amp;T$39,'１部対戦表'!$S$1:$V$139,4,FALSE)</f>
        <v>#N/A</v>
      </c>
      <c r="S27" s="245"/>
      <c r="T27" s="245"/>
      <c r="U27" s="245"/>
      <c r="V27" s="246"/>
      <c r="W27" s="244" t="e">
        <f>VLOOKUP("後"&amp;$B25&amp;Y$39,'１部対戦表'!$S$1:$V$139,4,FALSE)</f>
        <v>#N/A</v>
      </c>
      <c r="X27" s="245"/>
      <c r="Y27" s="245"/>
      <c r="Z27" s="245"/>
      <c r="AA27" s="246"/>
      <c r="AB27" s="277"/>
      <c r="AC27" s="278"/>
      <c r="AD27" s="278"/>
      <c r="AE27" s="278"/>
      <c r="AF27" s="279"/>
      <c r="AG27" s="244" t="e">
        <f>VLOOKUP("後"&amp;$B25&amp;AI$39,'１部対戦表'!$S$1:$V$139,4,FALSE)</f>
        <v>#N/A</v>
      </c>
      <c r="AH27" s="245"/>
      <c r="AI27" s="245"/>
      <c r="AJ27" s="245"/>
      <c r="AK27" s="246"/>
      <c r="AL27" s="244" t="e">
        <f>VLOOKUP("後"&amp;$B25&amp;AN$39,'１部対戦表'!$S$1:$V$139,4,FALSE)</f>
        <v>#N/A</v>
      </c>
      <c r="AM27" s="245"/>
      <c r="AN27" s="245"/>
      <c r="AO27" s="245"/>
      <c r="AP27" s="263"/>
      <c r="AQ27" s="264"/>
      <c r="AR27" s="255"/>
      <c r="AS27" s="255"/>
      <c r="AT27" s="258"/>
      <c r="AU27" s="253"/>
      <c r="AV27" s="253"/>
      <c r="AW27" s="254"/>
      <c r="AX27" s="268"/>
      <c r="AZ27" s="303"/>
      <c r="BB27" s="320"/>
      <c r="BD27" s="74" t="s">
        <v>86</v>
      </c>
      <c r="BE27" s="74" t="s">
        <v>87</v>
      </c>
      <c r="BF27" s="74" t="s">
        <v>88</v>
      </c>
      <c r="BG27" s="31"/>
      <c r="BH27" s="31" t="s">
        <v>94</v>
      </c>
      <c r="BI27" s="64">
        <f>IF(AND(BD26=0,BE26=0,BF26=0),0,AT25*1000+AW25+IF(BB26=$BD$4,100,0)+IF(BB26=$BF$4,-100,0))</f>
        <v>0</v>
      </c>
      <c r="BJ27" s="65"/>
      <c r="BK27" s="62" t="e">
        <f>IF(D28&lt;&gt;"",D28,0)</f>
        <v>#N/A</v>
      </c>
      <c r="BL27" s="62" t="e">
        <f>IF(I28&lt;&gt;"",I28,0)</f>
        <v>#N/A</v>
      </c>
      <c r="BM27" s="62" t="e">
        <f>IF(N28&lt;&gt;"",N28,0)</f>
        <v>#N/A</v>
      </c>
      <c r="BN27" s="62" t="e">
        <f>IF(S28&lt;&gt;"",S28,0)</f>
        <v>#N/A</v>
      </c>
      <c r="BO27" s="62" t="e">
        <f>IF(X28&lt;&gt;"",X28,0)</f>
        <v>#N/A</v>
      </c>
      <c r="BP27" s="62">
        <f>IF(AC28&lt;&gt;"",AC28,0)</f>
        <v>0</v>
      </c>
      <c r="BQ27" s="62" t="e">
        <f>IF(AH28&lt;&gt;"",AH28,0)</f>
        <v>#N/A</v>
      </c>
      <c r="BR27" s="62" t="e">
        <f>IF(AM28&lt;&gt;"",AM28,0)</f>
        <v>#N/A</v>
      </c>
    </row>
    <row r="28" spans="2:70" ht="24" customHeight="1">
      <c r="B28" s="273"/>
      <c r="C28" s="183" t="s">
        <v>74</v>
      </c>
      <c r="D28" s="184" t="e">
        <f>VLOOKUP("後"&amp;$B25&amp;E$39,'１部対戦表'!$S$1:$V$139,2,FALSE)</f>
        <v>#N/A</v>
      </c>
      <c r="E28" s="184" t="e">
        <f>IF(D28&lt;&gt;"",IF(D28&gt;F28,"○",IF(D28&lt;F28,"●","△")),"")</f>
        <v>#N/A</v>
      </c>
      <c r="F28" s="184" t="e">
        <f>VLOOKUP("後"&amp;$B25&amp;E$39,'１部対戦表'!$S$1:$V$139,3,FALSE)</f>
        <v>#N/A</v>
      </c>
      <c r="G28" s="185" t="s">
        <v>75</v>
      </c>
      <c r="H28" s="183" t="s">
        <v>74</v>
      </c>
      <c r="I28" s="184" t="e">
        <f>VLOOKUP("後"&amp;$B25&amp;J$39,'１部対戦表'!$S$1:$V$139,2,FALSE)</f>
        <v>#N/A</v>
      </c>
      <c r="J28" s="184" t="e">
        <f>IF(I28&lt;&gt;"",IF(I28&gt;K28,"○",IF(I28&lt;K28,"●","△")),"")</f>
        <v>#N/A</v>
      </c>
      <c r="K28" s="184" t="e">
        <f>VLOOKUP("後"&amp;$B25&amp;J$39,'１部対戦表'!$S$1:$V$139,3,FALSE)</f>
        <v>#N/A</v>
      </c>
      <c r="L28" s="185" t="s">
        <v>75</v>
      </c>
      <c r="M28" s="183" t="s">
        <v>74</v>
      </c>
      <c r="N28" s="184" t="e">
        <f>VLOOKUP("後"&amp;$B25&amp;O$39,'１部対戦表'!$S$1:$V$139,2,FALSE)</f>
        <v>#N/A</v>
      </c>
      <c r="O28" s="184" t="e">
        <f>IF(N28&lt;&gt;"",IF(N28&gt;P28,"○",IF(N28&lt;P28,"●","△")),"")</f>
        <v>#N/A</v>
      </c>
      <c r="P28" s="184" t="e">
        <f>VLOOKUP("後"&amp;$B25&amp;O$39,'１部対戦表'!$S$1:$V$139,3,FALSE)</f>
        <v>#N/A</v>
      </c>
      <c r="Q28" s="185" t="s">
        <v>75</v>
      </c>
      <c r="R28" s="183" t="s">
        <v>74</v>
      </c>
      <c r="S28" s="184" t="e">
        <f>VLOOKUP("後"&amp;$B25&amp;T$39,'１部対戦表'!$S$1:$V$139,2,FALSE)</f>
        <v>#N/A</v>
      </c>
      <c r="T28" s="184" t="e">
        <f>IF(S28&lt;&gt;"",IF(S28&gt;U28,"○",IF(S28&lt;U28,"●","△")),"")</f>
        <v>#N/A</v>
      </c>
      <c r="U28" s="184" t="e">
        <f>VLOOKUP("後"&amp;$B25&amp;T$39,'１部対戦表'!$S$1:$V$139,3,FALSE)</f>
        <v>#N/A</v>
      </c>
      <c r="V28" s="185" t="s">
        <v>75</v>
      </c>
      <c r="W28" s="183" t="s">
        <v>74</v>
      </c>
      <c r="X28" s="184" t="e">
        <f>VLOOKUP("後"&amp;$B25&amp;Y$39,'１部対戦表'!$S$1:$V$139,2,FALSE)</f>
        <v>#N/A</v>
      </c>
      <c r="Y28" s="184" t="e">
        <f>IF(X28&lt;&gt;"",IF(X28&gt;Z28,"○",IF(X28&lt;Z28,"●","△")),"")</f>
        <v>#N/A</v>
      </c>
      <c r="Z28" s="184" t="e">
        <f>VLOOKUP("後"&amp;$B25&amp;Y$39,'１部対戦表'!$S$1:$V$139,3,FALSE)</f>
        <v>#N/A</v>
      </c>
      <c r="AA28" s="185" t="s">
        <v>75</v>
      </c>
      <c r="AB28" s="280"/>
      <c r="AC28" s="281"/>
      <c r="AD28" s="281"/>
      <c r="AE28" s="281"/>
      <c r="AF28" s="282"/>
      <c r="AG28" s="183" t="s">
        <v>74</v>
      </c>
      <c r="AH28" s="184" t="e">
        <f>VLOOKUP("後"&amp;$B25&amp;AI$39,'１部対戦表'!$S$1:$V$139,2,FALSE)</f>
        <v>#N/A</v>
      </c>
      <c r="AI28" s="184" t="e">
        <f>IF(AH28&lt;&gt;"",IF(AH28&gt;AJ28,"○",IF(AH28&lt;AJ28,"●","△")),"")</f>
        <v>#N/A</v>
      </c>
      <c r="AJ28" s="184" t="e">
        <f>VLOOKUP("後"&amp;$B25&amp;AI$39,'１部対戦表'!$S$1:$V$139,3,FALSE)</f>
        <v>#N/A</v>
      </c>
      <c r="AK28" s="185" t="s">
        <v>75</v>
      </c>
      <c r="AL28" s="183" t="s">
        <v>74</v>
      </c>
      <c r="AM28" s="184" t="e">
        <f>VLOOKUP("後"&amp;$B25&amp;AN$39,'１部対戦表'!$S$1:$V$139,2,FALSE)</f>
        <v>#N/A</v>
      </c>
      <c r="AN28" s="184" t="e">
        <f>IF(AM28&lt;&gt;"",IF(AM28&gt;AO28,"○",IF(AM28&lt;AO28,"●","△")),"")</f>
        <v>#N/A</v>
      </c>
      <c r="AO28" s="184" t="e">
        <f>VLOOKUP("後"&amp;$B25&amp;AN$39,'１部対戦表'!$S$1:$V$139,3,FALSE)</f>
        <v>#N/A</v>
      </c>
      <c r="AP28" s="185" t="s">
        <v>75</v>
      </c>
      <c r="AQ28" s="265"/>
      <c r="AR28" s="266"/>
      <c r="AS28" s="266"/>
      <c r="AT28" s="270"/>
      <c r="AU28" s="253"/>
      <c r="AV28" s="253"/>
      <c r="AW28" s="254"/>
      <c r="AX28" s="269"/>
      <c r="BD28" s="74" t="e">
        <f>SUM(BK25:BR25)+SUM(BK27:BR27)</f>
        <v>#N/A</v>
      </c>
      <c r="BE28" s="74" t="e">
        <f>SUM(BK26:BR26)+SUM(BK28:BR28)</f>
        <v>#N/A</v>
      </c>
      <c r="BF28" s="56" t="e">
        <f>+BD28-BE28</f>
        <v>#N/A</v>
      </c>
      <c r="BG28" s="31"/>
      <c r="BH28" s="31"/>
      <c r="BI28" s="31"/>
      <c r="BJ28" s="31"/>
      <c r="BK28" s="63" t="e">
        <f>IF(F28&lt;&gt;"",F28,0)</f>
        <v>#N/A</v>
      </c>
      <c r="BL28" s="63" t="e">
        <f>IF(K28&lt;&gt;"",K28,0)</f>
        <v>#N/A</v>
      </c>
      <c r="BM28" s="63" t="e">
        <f>IF(P28&lt;&gt;"",P28,0)</f>
        <v>#N/A</v>
      </c>
      <c r="BN28" s="63" t="e">
        <f>IF(U28&lt;&gt;"",U28,0)</f>
        <v>#N/A</v>
      </c>
      <c r="BO28" s="63" t="e">
        <f>IF(Z28&lt;&gt;"",Z28,0)</f>
        <v>#N/A</v>
      </c>
      <c r="BP28" s="63">
        <f>IF(AE28&lt;&gt;"",AE28,0)</f>
        <v>0</v>
      </c>
      <c r="BQ28" s="63" t="e">
        <f>IF(AJ28&lt;&gt;"",AJ28,0)</f>
        <v>#N/A</v>
      </c>
      <c r="BR28" s="63" t="e">
        <f>IF(AO28&lt;&gt;"",AO28,0)</f>
        <v>#N/A</v>
      </c>
    </row>
    <row r="29" spans="2:70" ht="24" customHeight="1" thickBot="1">
      <c r="B29" s="68" t="str">
        <f>+AX69</f>
        <v>G</v>
      </c>
      <c r="C29" s="243">
        <f>VLOOKUP("前"&amp;$B29&amp;E$39,'１部対戦表'!$S$1:$V$139,4,FALSE)</f>
        <v>40686</v>
      </c>
      <c r="D29" s="241"/>
      <c r="E29" s="241"/>
      <c r="F29" s="241"/>
      <c r="G29" s="242"/>
      <c r="H29" s="240">
        <f>VLOOKUP("前"&amp;$B29&amp;J$39,'１部対戦表'!$S$1:$V$139,4,FALSE)</f>
        <v>40679</v>
      </c>
      <c r="I29" s="241"/>
      <c r="J29" s="241"/>
      <c r="K29" s="241"/>
      <c r="L29" s="242"/>
      <c r="M29" s="240">
        <f>VLOOKUP("前"&amp;$B29&amp;O$39,'１部対戦表'!$S$1:$V$139,4,FALSE)</f>
        <v>40721</v>
      </c>
      <c r="N29" s="241"/>
      <c r="O29" s="241"/>
      <c r="P29" s="241"/>
      <c r="Q29" s="242"/>
      <c r="R29" s="240">
        <f>VLOOKUP("前"&amp;$B29&amp;T$39,'１部対戦表'!$S$1:$V$139,4,FALSE)</f>
        <v>40707</v>
      </c>
      <c r="S29" s="241"/>
      <c r="T29" s="241"/>
      <c r="U29" s="241"/>
      <c r="V29" s="242"/>
      <c r="W29" s="240">
        <f>VLOOKUP("前"&amp;$B29&amp;Y$39,'１部対戦表'!$S$1:$V$139,4,FALSE)</f>
        <v>40743</v>
      </c>
      <c r="X29" s="241"/>
      <c r="Y29" s="241"/>
      <c r="Z29" s="241"/>
      <c r="AA29" s="242"/>
      <c r="AB29" s="240">
        <f>VLOOKUP("前"&amp;$B29&amp;AD$39,'１部対戦表'!$S$1:$V$139,4,FALSE)</f>
        <v>40728</v>
      </c>
      <c r="AC29" s="241"/>
      <c r="AD29" s="241"/>
      <c r="AE29" s="241"/>
      <c r="AF29" s="242"/>
      <c r="AG29" s="274"/>
      <c r="AH29" s="275"/>
      <c r="AI29" s="275"/>
      <c r="AJ29" s="275"/>
      <c r="AK29" s="276"/>
      <c r="AL29" s="240">
        <f>VLOOKUP("前"&amp;$B29&amp;AN$39,'１部対戦表'!$S$1:$V$139,4,FALSE)</f>
        <v>40749</v>
      </c>
      <c r="AM29" s="261"/>
      <c r="AN29" s="261"/>
      <c r="AO29" s="261"/>
      <c r="AP29" s="262"/>
      <c r="AQ29" s="264" t="str">
        <f>IF(AND($BD30=0,$BE30=0,$BF30=0),"",BD30)</f>
        <v/>
      </c>
      <c r="AR29" s="255" t="str">
        <f>IF(AND($BD30=0,$BE30=0,$BF30=0),"",BE30)</f>
        <v/>
      </c>
      <c r="AS29" s="255" t="str">
        <f>IF(AND($BD30=0,$BE30=0,$BF30=0),"",BF30)</f>
        <v/>
      </c>
      <c r="AT29" s="257" t="str">
        <f>IF(AND($BD30=0,$BE30=0,$BF30=0),"",BG30+AZ30)</f>
        <v/>
      </c>
      <c r="AU29" s="253" t="str">
        <f>IF(AND($BD30=0,$BE30=0,$BF30=0),"",BD32)</f>
        <v/>
      </c>
      <c r="AV29" s="253" t="str">
        <f>IF(AND($BD30=0,$BE30=0,$BF30=0),"",BE32)</f>
        <v/>
      </c>
      <c r="AW29" s="254" t="str">
        <f>IF(AND($BD30=0,$BE30=0,$BF30=0),"",BF32)</f>
        <v/>
      </c>
      <c r="AX29" s="267" t="str">
        <f>IF(AND($BD30=0,$BE30=0,$BF30=0),"",RANK(BI31,BI$7:BI$35))</f>
        <v/>
      </c>
      <c r="BD29" s="66" t="s">
        <v>82</v>
      </c>
      <c r="BE29" s="66" t="s">
        <v>83</v>
      </c>
      <c r="BF29" s="66" t="s">
        <v>84</v>
      </c>
      <c r="BG29" s="66" t="s">
        <v>85</v>
      </c>
      <c r="BH29" s="30"/>
      <c r="BI29" s="30"/>
      <c r="BJ29" s="30"/>
      <c r="BK29" s="61">
        <f>IF(D30&lt;&gt;"",D30,0)</f>
        <v>0</v>
      </c>
      <c r="BL29" s="61">
        <f>IF(I30&lt;&gt;"",I30,0)</f>
        <v>0</v>
      </c>
      <c r="BM29" s="61">
        <f>IF(N30&lt;&gt;"",N30,0)</f>
        <v>0</v>
      </c>
      <c r="BN29" s="61">
        <f>IF(S30&lt;&gt;"",S30,0)</f>
        <v>0</v>
      </c>
      <c r="BO29" s="61">
        <f>IF(X30&lt;&gt;"",X30,0)</f>
        <v>0</v>
      </c>
      <c r="BP29" s="61">
        <f>IF(AC30&lt;&gt;"",AC30,0)</f>
        <v>0</v>
      </c>
      <c r="BQ29" s="61">
        <f>IF(AH30&lt;&gt;"",AH30,0)</f>
        <v>0</v>
      </c>
      <c r="BR29" s="61">
        <f>IF(AM30&lt;&gt;"",AM30,0)</f>
        <v>0</v>
      </c>
    </row>
    <row r="30" spans="2:70" ht="24" customHeight="1">
      <c r="B30" s="272" t="str">
        <f>VLOOKUP(B29,参加チーム!$B$5:$G$73,IF($AQ$3=1,4,5),FALSE)</f>
        <v>ULTIMO</v>
      </c>
      <c r="C30" s="180" t="s">
        <v>74</v>
      </c>
      <c r="D30" s="181" t="str">
        <f>VLOOKUP("前"&amp;$B29&amp;E$39,'１部対戦表'!$S$1:$V$139,2,FALSE)</f>
        <v/>
      </c>
      <c r="E30" s="181" t="str">
        <f>IF(D30&lt;&gt;"",IF(D30&gt;F30,"○",IF(D30&lt;F30,"●","△")),"-")</f>
        <v>-</v>
      </c>
      <c r="F30" s="181" t="str">
        <f>VLOOKUP("前"&amp;$B29&amp;E$39,'１部対戦表'!$S$1:$V$139,3,FALSE)</f>
        <v/>
      </c>
      <c r="G30" s="182" t="s">
        <v>75</v>
      </c>
      <c r="H30" s="180" t="s">
        <v>74</v>
      </c>
      <c r="I30" s="181" t="str">
        <f>VLOOKUP("前"&amp;$B29&amp;J$39,'１部対戦表'!$S$1:$V$139,2,FALSE)</f>
        <v/>
      </c>
      <c r="J30" s="181" t="str">
        <f>IF(I30&lt;&gt;"",IF(I30&gt;K30,"○",IF(I30&lt;K30,"●","△")),"-")</f>
        <v>-</v>
      </c>
      <c r="K30" s="181" t="str">
        <f>VLOOKUP("前"&amp;$B29&amp;J$39,'１部対戦表'!$S$1:$V$139,3,FALSE)</f>
        <v/>
      </c>
      <c r="L30" s="182" t="s">
        <v>75</v>
      </c>
      <c r="M30" s="180" t="s">
        <v>74</v>
      </c>
      <c r="N30" s="181" t="str">
        <f>VLOOKUP("前"&amp;$B29&amp;O$39,'１部対戦表'!$S$1:$V$139,2,FALSE)</f>
        <v/>
      </c>
      <c r="O30" s="181" t="str">
        <f>IF(N30&lt;&gt;"",IF(N30&gt;P30,"○",IF(N30&lt;P30,"●","△")),"-")</f>
        <v>-</v>
      </c>
      <c r="P30" s="181" t="str">
        <f>VLOOKUP("前"&amp;$B29&amp;O$39,'１部対戦表'!$S$1:$V$139,3,FALSE)</f>
        <v/>
      </c>
      <c r="Q30" s="182" t="s">
        <v>75</v>
      </c>
      <c r="R30" s="180" t="s">
        <v>74</v>
      </c>
      <c r="S30" s="181" t="str">
        <f>VLOOKUP("前"&amp;$B29&amp;T$39,'１部対戦表'!$S$1:$V$139,2,FALSE)</f>
        <v/>
      </c>
      <c r="T30" s="181" t="str">
        <f>IF(S30&lt;&gt;"",IF(S30&gt;U30,"○",IF(S30&lt;U30,"●","△")),"-")</f>
        <v>-</v>
      </c>
      <c r="U30" s="181" t="str">
        <f>VLOOKUP("前"&amp;$B29&amp;T$39,'１部対戦表'!$S$1:$V$139,3,FALSE)</f>
        <v/>
      </c>
      <c r="V30" s="182" t="s">
        <v>75</v>
      </c>
      <c r="W30" s="180" t="s">
        <v>74</v>
      </c>
      <c r="X30" s="181" t="str">
        <f>VLOOKUP("前"&amp;$B29&amp;Y$39,'１部対戦表'!$S$1:$V$139,2,FALSE)</f>
        <v/>
      </c>
      <c r="Y30" s="181" t="str">
        <f>IF(X30&lt;&gt;"",IF(X30&gt;Z30,"○",IF(X30&lt;Z30,"●","△")),"-")</f>
        <v>-</v>
      </c>
      <c r="Z30" s="181" t="str">
        <f>VLOOKUP("前"&amp;$B29&amp;Y$39,'１部対戦表'!$S$1:$V$139,3,FALSE)</f>
        <v/>
      </c>
      <c r="AA30" s="182" t="s">
        <v>75</v>
      </c>
      <c r="AB30" s="180" t="s">
        <v>74</v>
      </c>
      <c r="AC30" s="181" t="str">
        <f>VLOOKUP("前"&amp;$B29&amp;AD$39,'１部対戦表'!$S$1:$V$139,2,FALSE)</f>
        <v/>
      </c>
      <c r="AD30" s="181" t="str">
        <f>IF(AC30&lt;&gt;"",IF(AC30&gt;AE30,"○",IF(AC30&lt;AE30,"●","△")),"-")</f>
        <v>-</v>
      </c>
      <c r="AE30" s="181" t="str">
        <f>VLOOKUP("前"&amp;$B29&amp;AD$39,'１部対戦表'!$S$1:$V$139,3,FALSE)</f>
        <v/>
      </c>
      <c r="AF30" s="182" t="s">
        <v>75</v>
      </c>
      <c r="AG30" s="277"/>
      <c r="AH30" s="278"/>
      <c r="AI30" s="278"/>
      <c r="AJ30" s="278"/>
      <c r="AK30" s="279"/>
      <c r="AL30" s="180" t="s">
        <v>74</v>
      </c>
      <c r="AM30" s="181" t="str">
        <f>VLOOKUP("前"&amp;$B29&amp;AN$39,'１部対戦表'!$S$1:$V$139,2,FALSE)</f>
        <v/>
      </c>
      <c r="AN30" s="181" t="str">
        <f>IF(AM30&lt;&gt;"",IF(AM30&gt;AO30,"○",IF(AM30&lt;AO30,"●","△")),"-")</f>
        <v>-</v>
      </c>
      <c r="AO30" s="181" t="str">
        <f>VLOOKUP("前"&amp;$B29&amp;AN$39,'１部対戦表'!$S$1:$V$139,3,FALSE)</f>
        <v/>
      </c>
      <c r="AP30" s="182" t="s">
        <v>75</v>
      </c>
      <c r="AQ30" s="264"/>
      <c r="AR30" s="255"/>
      <c r="AS30" s="255"/>
      <c r="AT30" s="258"/>
      <c r="AU30" s="253"/>
      <c r="AV30" s="253"/>
      <c r="AW30" s="254"/>
      <c r="AX30" s="268"/>
      <c r="AZ30" s="302"/>
      <c r="BB30" s="319"/>
      <c r="BD30" s="32">
        <f>COUNTIF($C29:$AP32,"○")</f>
        <v>0</v>
      </c>
      <c r="BE30" s="32">
        <f>COUNTIF($C29:$AP32,"△")</f>
        <v>0</v>
      </c>
      <c r="BF30" s="32">
        <f>COUNTIF($C29:$AP32,"●")</f>
        <v>0</v>
      </c>
      <c r="BG30" s="66">
        <f>BD30*3+BE30</f>
        <v>0</v>
      </c>
      <c r="BH30" s="30"/>
      <c r="BI30" s="30"/>
      <c r="BJ30" s="30"/>
      <c r="BK30" s="62">
        <f>IF(F30&lt;&gt;"",F30,0)</f>
        <v>0</v>
      </c>
      <c r="BL30" s="62">
        <f>IF(K30&lt;&gt;"",K30,0)</f>
        <v>0</v>
      </c>
      <c r="BM30" s="62">
        <f>IF(P30&lt;&gt;"",P30,0)</f>
        <v>0</v>
      </c>
      <c r="BN30" s="62">
        <f>IF(U30&lt;&gt;"",U30,0)</f>
        <v>0</v>
      </c>
      <c r="BO30" s="62">
        <f>IF(Z30&lt;&gt;"",Z30,0)</f>
        <v>0</v>
      </c>
      <c r="BP30" s="62">
        <f>IF(AE30&lt;&gt;"",AE30,0)</f>
        <v>0</v>
      </c>
      <c r="BQ30" s="62">
        <f>IF(AJ30&lt;&gt;"",AJ30,0)</f>
        <v>0</v>
      </c>
      <c r="BR30" s="62">
        <f>IF(AO30&lt;&gt;"",AO30,0)</f>
        <v>0</v>
      </c>
    </row>
    <row r="31" spans="2:70" ht="24" customHeight="1" thickBot="1">
      <c r="B31" s="272"/>
      <c r="C31" s="271" t="e">
        <f>VLOOKUP("後"&amp;$B29&amp;E$39,'１部対戦表'!$S$1:$V$139,4,FALSE)</f>
        <v>#N/A</v>
      </c>
      <c r="D31" s="245"/>
      <c r="E31" s="245"/>
      <c r="F31" s="245"/>
      <c r="G31" s="246"/>
      <c r="H31" s="244" t="e">
        <f>VLOOKUP("後"&amp;$B29&amp;J$39,'１部対戦表'!$S$1:$V$139,4,FALSE)</f>
        <v>#N/A</v>
      </c>
      <c r="I31" s="245"/>
      <c r="J31" s="245"/>
      <c r="K31" s="245"/>
      <c r="L31" s="246"/>
      <c r="M31" s="244" t="e">
        <f>VLOOKUP("後"&amp;$B29&amp;O$39,'１部対戦表'!$S$1:$V$139,4,FALSE)</f>
        <v>#N/A</v>
      </c>
      <c r="N31" s="245"/>
      <c r="O31" s="245"/>
      <c r="P31" s="245"/>
      <c r="Q31" s="246"/>
      <c r="R31" s="244" t="e">
        <f>VLOOKUP("後"&amp;$B29&amp;T$39,'１部対戦表'!$S$1:$V$139,4,FALSE)</f>
        <v>#N/A</v>
      </c>
      <c r="S31" s="245"/>
      <c r="T31" s="245"/>
      <c r="U31" s="245"/>
      <c r="V31" s="246"/>
      <c r="W31" s="244" t="e">
        <f>VLOOKUP("後"&amp;$B29&amp;Y$39,'１部対戦表'!$S$1:$V$139,4,FALSE)</f>
        <v>#N/A</v>
      </c>
      <c r="X31" s="245"/>
      <c r="Y31" s="245"/>
      <c r="Z31" s="245"/>
      <c r="AA31" s="246"/>
      <c r="AB31" s="244" t="e">
        <f>VLOOKUP("後"&amp;$B29&amp;AD$39,'１部対戦表'!$S$1:$V$139,4,FALSE)</f>
        <v>#N/A</v>
      </c>
      <c r="AC31" s="245"/>
      <c r="AD31" s="245"/>
      <c r="AE31" s="245"/>
      <c r="AF31" s="246"/>
      <c r="AG31" s="277"/>
      <c r="AH31" s="278"/>
      <c r="AI31" s="278"/>
      <c r="AJ31" s="278"/>
      <c r="AK31" s="279"/>
      <c r="AL31" s="244" t="e">
        <f>VLOOKUP("後"&amp;$B29&amp;AN$39,'１部対戦表'!$S$1:$V$139,4,FALSE)</f>
        <v>#N/A</v>
      </c>
      <c r="AM31" s="245"/>
      <c r="AN31" s="245"/>
      <c r="AO31" s="245"/>
      <c r="AP31" s="263"/>
      <c r="AQ31" s="264"/>
      <c r="AR31" s="255"/>
      <c r="AS31" s="255"/>
      <c r="AT31" s="258"/>
      <c r="AU31" s="253"/>
      <c r="AV31" s="253"/>
      <c r="AW31" s="254"/>
      <c r="AX31" s="268"/>
      <c r="AZ31" s="303"/>
      <c r="BB31" s="320"/>
      <c r="BD31" s="74" t="s">
        <v>86</v>
      </c>
      <c r="BE31" s="74" t="s">
        <v>87</v>
      </c>
      <c r="BF31" s="74" t="s">
        <v>88</v>
      </c>
      <c r="BG31" s="31"/>
      <c r="BH31" s="31" t="s">
        <v>94</v>
      </c>
      <c r="BI31" s="64">
        <f>IF(AND(BD30=0,BE30=0,BF30=0),0,AT29*1000+AW29+IF(BB30=$BD$4,100,0)+IF(BB30=$BF$4,-100,0))</f>
        <v>0</v>
      </c>
      <c r="BJ31" s="65"/>
      <c r="BK31" s="62" t="e">
        <f>IF(D32&lt;&gt;"",D32,0)</f>
        <v>#N/A</v>
      </c>
      <c r="BL31" s="62" t="e">
        <f>IF(I32&lt;&gt;"",I32,0)</f>
        <v>#N/A</v>
      </c>
      <c r="BM31" s="62" t="e">
        <f>IF(N32&lt;&gt;"",N32,0)</f>
        <v>#N/A</v>
      </c>
      <c r="BN31" s="62" t="e">
        <f>IF(S32&lt;&gt;"",S32,0)</f>
        <v>#N/A</v>
      </c>
      <c r="BO31" s="62" t="e">
        <f>IF(X32&lt;&gt;"",X32,0)</f>
        <v>#N/A</v>
      </c>
      <c r="BP31" s="62" t="e">
        <f>IF(AC32&lt;&gt;"",AC32,0)</f>
        <v>#N/A</v>
      </c>
      <c r="BQ31" s="62">
        <f>IF(AH32&lt;&gt;"",AH32,0)</f>
        <v>0</v>
      </c>
      <c r="BR31" s="62" t="e">
        <f>IF(AM32&lt;&gt;"",AM32,0)</f>
        <v>#N/A</v>
      </c>
    </row>
    <row r="32" spans="2:70" ht="24" customHeight="1">
      <c r="B32" s="273"/>
      <c r="C32" s="183" t="s">
        <v>74</v>
      </c>
      <c r="D32" s="184" t="e">
        <f>VLOOKUP("後"&amp;$B29&amp;E$39,'１部対戦表'!$S$1:$V$139,2,FALSE)</f>
        <v>#N/A</v>
      </c>
      <c r="E32" s="184" t="e">
        <f>IF(D32&lt;&gt;"",IF(D32&gt;F32,"○",IF(D32&lt;F32,"●","△")),"")</f>
        <v>#N/A</v>
      </c>
      <c r="F32" s="184" t="e">
        <f>VLOOKUP("後"&amp;$B29&amp;E$39,'１部対戦表'!$S$1:$V$139,3,FALSE)</f>
        <v>#N/A</v>
      </c>
      <c r="G32" s="185" t="s">
        <v>75</v>
      </c>
      <c r="H32" s="183" t="s">
        <v>74</v>
      </c>
      <c r="I32" s="184" t="e">
        <f>VLOOKUP("後"&amp;$B29&amp;J$39,'１部対戦表'!$S$1:$V$139,2,FALSE)</f>
        <v>#N/A</v>
      </c>
      <c r="J32" s="184" t="e">
        <f>IF(I32&lt;&gt;"",IF(I32&gt;K32,"○",IF(I32&lt;K32,"●","△")),"")</f>
        <v>#N/A</v>
      </c>
      <c r="K32" s="184" t="e">
        <f>VLOOKUP("後"&amp;$B29&amp;J$39,'１部対戦表'!$S$1:$V$139,3,FALSE)</f>
        <v>#N/A</v>
      </c>
      <c r="L32" s="185" t="s">
        <v>75</v>
      </c>
      <c r="M32" s="183" t="s">
        <v>74</v>
      </c>
      <c r="N32" s="184" t="e">
        <f>VLOOKUP("後"&amp;$B29&amp;O$39,'１部対戦表'!$S$1:$V$139,2,FALSE)</f>
        <v>#N/A</v>
      </c>
      <c r="O32" s="184" t="e">
        <f>IF(N32&lt;&gt;"",IF(N32&gt;P32,"○",IF(N32&lt;P32,"●","△")),"")</f>
        <v>#N/A</v>
      </c>
      <c r="P32" s="184" t="e">
        <f>VLOOKUP("後"&amp;$B29&amp;O$39,'１部対戦表'!$S$1:$V$139,3,FALSE)</f>
        <v>#N/A</v>
      </c>
      <c r="Q32" s="185" t="s">
        <v>75</v>
      </c>
      <c r="R32" s="183" t="s">
        <v>74</v>
      </c>
      <c r="S32" s="184" t="e">
        <f>VLOOKUP("後"&amp;$B29&amp;T$39,'１部対戦表'!$S$1:$V$139,2,FALSE)</f>
        <v>#N/A</v>
      </c>
      <c r="T32" s="184" t="e">
        <f>IF(S32&lt;&gt;"",IF(S32&gt;U32,"○",IF(S32&lt;U32,"●","△")),"")</f>
        <v>#N/A</v>
      </c>
      <c r="U32" s="184" t="e">
        <f>VLOOKUP("後"&amp;$B29&amp;T$39,'１部対戦表'!$S$1:$V$139,3,FALSE)</f>
        <v>#N/A</v>
      </c>
      <c r="V32" s="185" t="s">
        <v>75</v>
      </c>
      <c r="W32" s="183" t="s">
        <v>74</v>
      </c>
      <c r="X32" s="184" t="e">
        <f>VLOOKUP("後"&amp;$B29&amp;Y$39,'１部対戦表'!$S$1:$V$139,2,FALSE)</f>
        <v>#N/A</v>
      </c>
      <c r="Y32" s="184" t="e">
        <f>IF(X32&lt;&gt;"",IF(X32&gt;Z32,"○",IF(X32&lt;Z32,"●","△")),"")</f>
        <v>#N/A</v>
      </c>
      <c r="Z32" s="184" t="e">
        <f>VLOOKUP("後"&amp;$B29&amp;Y$39,'１部対戦表'!$S$1:$V$139,3,FALSE)</f>
        <v>#N/A</v>
      </c>
      <c r="AA32" s="185" t="s">
        <v>75</v>
      </c>
      <c r="AB32" s="183" t="s">
        <v>74</v>
      </c>
      <c r="AC32" s="184" t="e">
        <f>VLOOKUP("後"&amp;$B29&amp;AD$39,'１部対戦表'!$S$1:$V$139,2,FALSE)</f>
        <v>#N/A</v>
      </c>
      <c r="AD32" s="184" t="e">
        <f>IF(AC32&lt;&gt;"",IF(AC32&gt;AE32,"○",IF(AC32&lt;AE32,"●","△")),"")</f>
        <v>#N/A</v>
      </c>
      <c r="AE32" s="184" t="e">
        <f>VLOOKUP("後"&amp;$B29&amp;AD$39,'１部対戦表'!$S$1:$V$139,3,FALSE)</f>
        <v>#N/A</v>
      </c>
      <c r="AF32" s="185" t="s">
        <v>75</v>
      </c>
      <c r="AG32" s="280"/>
      <c r="AH32" s="281"/>
      <c r="AI32" s="281"/>
      <c r="AJ32" s="281"/>
      <c r="AK32" s="282"/>
      <c r="AL32" s="183" t="s">
        <v>74</v>
      </c>
      <c r="AM32" s="184" t="e">
        <f>VLOOKUP("後"&amp;$B29&amp;AN$39,'１部対戦表'!$S$1:$V$139,2,FALSE)</f>
        <v>#N/A</v>
      </c>
      <c r="AN32" s="184" t="e">
        <f>IF(AM32&lt;&gt;"",IF(AM32&gt;AO32,"○",IF(AM32&lt;AO32,"●","△")),"")</f>
        <v>#N/A</v>
      </c>
      <c r="AO32" s="184" t="e">
        <f>VLOOKUP("後"&amp;$B29&amp;AN$39,'１部対戦表'!$S$1:$V$139,3,FALSE)</f>
        <v>#N/A</v>
      </c>
      <c r="AP32" s="185" t="s">
        <v>75</v>
      </c>
      <c r="AQ32" s="265"/>
      <c r="AR32" s="266"/>
      <c r="AS32" s="266"/>
      <c r="AT32" s="270"/>
      <c r="AU32" s="253"/>
      <c r="AV32" s="253"/>
      <c r="AW32" s="254"/>
      <c r="AX32" s="269"/>
      <c r="BD32" s="74" t="e">
        <f>SUM(BK29:BR29)+SUM(BK31:BR31)</f>
        <v>#N/A</v>
      </c>
      <c r="BE32" s="74" t="e">
        <f>SUM(BK30:BR30)+SUM(BK32:BR32)</f>
        <v>#N/A</v>
      </c>
      <c r="BF32" s="56" t="e">
        <f>+BD32-BE32</f>
        <v>#N/A</v>
      </c>
      <c r="BG32" s="31"/>
      <c r="BH32" s="31"/>
      <c r="BI32" s="31"/>
      <c r="BJ32" s="31"/>
      <c r="BK32" s="63" t="e">
        <f>IF(F32&lt;&gt;"",F32,0)</f>
        <v>#N/A</v>
      </c>
      <c r="BL32" s="63" t="e">
        <f>IF(K32&lt;&gt;"",K32,0)</f>
        <v>#N/A</v>
      </c>
      <c r="BM32" s="63" t="e">
        <f>IF(P32&lt;&gt;"",P32,0)</f>
        <v>#N/A</v>
      </c>
      <c r="BN32" s="63" t="e">
        <f>IF(U32&lt;&gt;"",U32,0)</f>
        <v>#N/A</v>
      </c>
      <c r="BO32" s="63" t="e">
        <f>IF(Z32&lt;&gt;"",Z32,0)</f>
        <v>#N/A</v>
      </c>
      <c r="BP32" s="63" t="e">
        <f>IF(AE32&lt;&gt;"",AE32,0)</f>
        <v>#N/A</v>
      </c>
      <c r="BQ32" s="63">
        <f>IF(AJ32&lt;&gt;"",AJ32,0)</f>
        <v>0</v>
      </c>
      <c r="BR32" s="63" t="e">
        <f>IF(AO32&lt;&gt;"",AO32,0)</f>
        <v>#N/A</v>
      </c>
    </row>
    <row r="33" spans="2:70" ht="24" customHeight="1" thickBot="1">
      <c r="B33" s="68" t="str">
        <f>+AX70</f>
        <v>H</v>
      </c>
      <c r="C33" s="243">
        <f>VLOOKUP("前"&amp;$B33&amp;E$39,'１部対戦表'!$S$1:$V$139,4,FALSE)</f>
        <v>40679</v>
      </c>
      <c r="D33" s="241"/>
      <c r="E33" s="241"/>
      <c r="F33" s="241"/>
      <c r="G33" s="242"/>
      <c r="H33" s="240">
        <f>VLOOKUP("前"&amp;$B33&amp;J$39,'１部対戦表'!$S$1:$V$139,4,FALSE)</f>
        <v>40686</v>
      </c>
      <c r="I33" s="241"/>
      <c r="J33" s="241"/>
      <c r="K33" s="241"/>
      <c r="L33" s="242"/>
      <c r="M33" s="240">
        <f>VLOOKUP("前"&amp;$B33&amp;O$39,'１部対戦表'!$S$1:$V$139,4,FALSE)</f>
        <v>40707</v>
      </c>
      <c r="N33" s="241"/>
      <c r="O33" s="241"/>
      <c r="P33" s="241"/>
      <c r="Q33" s="242"/>
      <c r="R33" s="240">
        <f>VLOOKUP("前"&amp;$B33&amp;T$39,'１部対戦表'!$S$1:$V$139,4,FALSE)</f>
        <v>40721</v>
      </c>
      <c r="S33" s="241"/>
      <c r="T33" s="241"/>
      <c r="U33" s="241"/>
      <c r="V33" s="242"/>
      <c r="W33" s="240">
        <f>VLOOKUP("前"&amp;$B33&amp;Y$39,'１部対戦表'!$S$1:$V$139,4,FALSE)</f>
        <v>40728</v>
      </c>
      <c r="X33" s="241"/>
      <c r="Y33" s="241"/>
      <c r="Z33" s="241"/>
      <c r="AA33" s="242"/>
      <c r="AB33" s="240">
        <f>VLOOKUP("前"&amp;$B33&amp;AD$39,'１部対戦表'!$S$1:$V$139,4,FALSE)</f>
        <v>40743</v>
      </c>
      <c r="AC33" s="241"/>
      <c r="AD33" s="241"/>
      <c r="AE33" s="241"/>
      <c r="AF33" s="242"/>
      <c r="AG33" s="240">
        <f>VLOOKUP("前"&amp;$B33&amp;AI$39,'１部対戦表'!$S$1:$V$139,4,FALSE)</f>
        <v>40749</v>
      </c>
      <c r="AH33" s="241"/>
      <c r="AI33" s="241"/>
      <c r="AJ33" s="241"/>
      <c r="AK33" s="242"/>
      <c r="AL33" s="274"/>
      <c r="AM33" s="275"/>
      <c r="AN33" s="275"/>
      <c r="AO33" s="275"/>
      <c r="AP33" s="311"/>
      <c r="AQ33" s="264" t="str">
        <f>IF(AND($BD34=0,$BE34=0,$BF34=0),"",BD34)</f>
        <v/>
      </c>
      <c r="AR33" s="255" t="str">
        <f>IF(AND($BD34=0,$BE34=0,$BF34=0),"",BE34)</f>
        <v/>
      </c>
      <c r="AS33" s="255" t="str">
        <f>IF(AND($BD34=0,$BE34=0,$BF34=0),"",BF34)</f>
        <v/>
      </c>
      <c r="AT33" s="257" t="str">
        <f>IF(AND($BD34=0,$BE34=0,$BF34=0),"",BG34+AZ34)</f>
        <v/>
      </c>
      <c r="AU33" s="253" t="str">
        <f>IF(AND($BD34=0,$BE34=0,$BF34=0),"",BD36)</f>
        <v/>
      </c>
      <c r="AV33" s="253" t="str">
        <f>IF(AND($BD34=0,$BE34=0,$BF34=0),"",BE36)</f>
        <v/>
      </c>
      <c r="AW33" s="254" t="str">
        <f>IF(AND($BD34=0,$BE34=0,$BF34=0),"",BF36)</f>
        <v/>
      </c>
      <c r="AX33" s="267" t="str">
        <f>IF(AND($BD34=0,$BE34=0,$BF34=0),"",RANK(BI35,BI$7:BI$35))</f>
        <v/>
      </c>
      <c r="BD33" s="66" t="s">
        <v>82</v>
      </c>
      <c r="BE33" s="66" t="s">
        <v>83</v>
      </c>
      <c r="BF33" s="66" t="s">
        <v>84</v>
      </c>
      <c r="BG33" s="66" t="s">
        <v>85</v>
      </c>
      <c r="BH33" s="30"/>
      <c r="BI33" s="30"/>
      <c r="BJ33" s="30"/>
      <c r="BK33" s="61">
        <f>IF(D34&lt;&gt;"",D34,0)</f>
        <v>0</v>
      </c>
      <c r="BL33" s="61">
        <f>IF(I34&lt;&gt;"",I34,0)</f>
        <v>0</v>
      </c>
      <c r="BM33" s="61">
        <f>IF(N34&lt;&gt;"",N34,0)</f>
        <v>0</v>
      </c>
      <c r="BN33" s="61">
        <f>IF(S34&lt;&gt;"",S34,0)</f>
        <v>0</v>
      </c>
      <c r="BO33" s="61">
        <f>IF(X34&lt;&gt;"",X34,0)</f>
        <v>0</v>
      </c>
      <c r="BP33" s="61">
        <f>IF(AC34&lt;&gt;"",AC34,0)</f>
        <v>0</v>
      </c>
      <c r="BQ33" s="61">
        <f>IF(AH34&lt;&gt;"",AH34,0)</f>
        <v>0</v>
      </c>
      <c r="BR33" s="61">
        <f>IF(AM34&lt;&gt;"",AM34,0)</f>
        <v>0</v>
      </c>
    </row>
    <row r="34" spans="2:70" ht="24" customHeight="1">
      <c r="B34" s="272" t="str">
        <f>VLOOKUP(B33,参加チーム!$B$5:$G$73,IF($AQ$3=1,4,5),FALSE)</f>
        <v>Itatica</v>
      </c>
      <c r="C34" s="180" t="s">
        <v>74</v>
      </c>
      <c r="D34" s="181" t="str">
        <f>VLOOKUP("前"&amp;$B33&amp;E$39,'１部対戦表'!$S$1:$V$139,2,FALSE)</f>
        <v/>
      </c>
      <c r="E34" s="181" t="str">
        <f>IF(D34&lt;&gt;"",IF(D34&gt;F34,"○",IF(D34&lt;F34,"●","△")),"-")</f>
        <v>-</v>
      </c>
      <c r="F34" s="181" t="str">
        <f>VLOOKUP("前"&amp;$B33&amp;E$39,'１部対戦表'!$S$1:$V$139,3,FALSE)</f>
        <v/>
      </c>
      <c r="G34" s="182" t="s">
        <v>75</v>
      </c>
      <c r="H34" s="180" t="s">
        <v>74</v>
      </c>
      <c r="I34" s="181" t="str">
        <f>VLOOKUP("前"&amp;$B33&amp;J$39,'１部対戦表'!$S$1:$V$139,2,FALSE)</f>
        <v/>
      </c>
      <c r="J34" s="181" t="str">
        <f>IF(I34&lt;&gt;"",IF(I34&gt;K34,"○",IF(I34&lt;K34,"●","△")),"-")</f>
        <v>-</v>
      </c>
      <c r="K34" s="181" t="str">
        <f>VLOOKUP("前"&amp;$B33&amp;J$39,'１部対戦表'!$S$1:$V$139,3,FALSE)</f>
        <v/>
      </c>
      <c r="L34" s="182" t="s">
        <v>75</v>
      </c>
      <c r="M34" s="180" t="s">
        <v>74</v>
      </c>
      <c r="N34" s="181" t="str">
        <f>VLOOKUP("前"&amp;$B33&amp;O$39,'１部対戦表'!$S$1:$V$139,2,FALSE)</f>
        <v/>
      </c>
      <c r="O34" s="181" t="str">
        <f>IF(N34&lt;&gt;"",IF(N34&gt;P34,"○",IF(N34&lt;P34,"●","△")),"-")</f>
        <v>-</v>
      </c>
      <c r="P34" s="181" t="str">
        <f>VLOOKUP("前"&amp;$B33&amp;O$39,'１部対戦表'!$S$1:$V$139,3,FALSE)</f>
        <v/>
      </c>
      <c r="Q34" s="182" t="s">
        <v>75</v>
      </c>
      <c r="R34" s="180" t="s">
        <v>74</v>
      </c>
      <c r="S34" s="181" t="str">
        <f>VLOOKUP("前"&amp;$B33&amp;T$39,'１部対戦表'!$S$1:$V$139,2,FALSE)</f>
        <v/>
      </c>
      <c r="T34" s="181" t="str">
        <f>IF(S34&lt;&gt;"",IF(S34&gt;U34,"○",IF(S34&lt;U34,"●","△")),"-")</f>
        <v>-</v>
      </c>
      <c r="U34" s="181" t="str">
        <f>VLOOKUP("前"&amp;$B33&amp;T$39,'１部対戦表'!$S$1:$V$139,3,FALSE)</f>
        <v/>
      </c>
      <c r="V34" s="182" t="s">
        <v>75</v>
      </c>
      <c r="W34" s="180" t="s">
        <v>74</v>
      </c>
      <c r="X34" s="181" t="str">
        <f>VLOOKUP("前"&amp;$B33&amp;Y$39,'１部対戦表'!$S$1:$V$139,2,FALSE)</f>
        <v/>
      </c>
      <c r="Y34" s="181" t="str">
        <f>IF(X34&lt;&gt;"",IF(X34&gt;Z34,"○",IF(X34&lt;Z34,"●","△")),"-")</f>
        <v>-</v>
      </c>
      <c r="Z34" s="181" t="str">
        <f>VLOOKUP("前"&amp;$B33&amp;Y$39,'１部対戦表'!$S$1:$V$139,3,FALSE)</f>
        <v/>
      </c>
      <c r="AA34" s="182" t="s">
        <v>75</v>
      </c>
      <c r="AB34" s="180" t="s">
        <v>74</v>
      </c>
      <c r="AC34" s="181" t="str">
        <f>VLOOKUP("前"&amp;$B33&amp;AD$39,'１部対戦表'!$S$1:$V$139,2,FALSE)</f>
        <v/>
      </c>
      <c r="AD34" s="181" t="str">
        <f>IF(AC34&lt;&gt;"",IF(AC34&gt;AE34,"○",IF(AC34&lt;AE34,"●","△")),"-")</f>
        <v>-</v>
      </c>
      <c r="AE34" s="181" t="str">
        <f>VLOOKUP("前"&amp;$B33&amp;AD$39,'１部対戦表'!$S$1:$V$139,3,FALSE)</f>
        <v/>
      </c>
      <c r="AF34" s="182" t="s">
        <v>75</v>
      </c>
      <c r="AG34" s="180" t="s">
        <v>74</v>
      </c>
      <c r="AH34" s="181" t="str">
        <f>VLOOKUP("前"&amp;$B33&amp;AI$39,'１部対戦表'!$S$1:$V$139,2,FALSE)</f>
        <v/>
      </c>
      <c r="AI34" s="181" t="str">
        <f>IF(AH34&lt;&gt;"",IF(AH34&gt;AJ34,"○",IF(AH34&lt;AJ34,"●","△")),"-")</f>
        <v>-</v>
      </c>
      <c r="AJ34" s="181" t="str">
        <f>VLOOKUP("前"&amp;$B33&amp;AI$39,'１部対戦表'!$S$1:$V$139,3,FALSE)</f>
        <v/>
      </c>
      <c r="AK34" s="182" t="s">
        <v>75</v>
      </c>
      <c r="AL34" s="277"/>
      <c r="AM34" s="278"/>
      <c r="AN34" s="278"/>
      <c r="AO34" s="278"/>
      <c r="AP34" s="312"/>
      <c r="AQ34" s="264"/>
      <c r="AR34" s="255"/>
      <c r="AS34" s="255"/>
      <c r="AT34" s="258"/>
      <c r="AU34" s="253"/>
      <c r="AV34" s="253"/>
      <c r="AW34" s="254"/>
      <c r="AX34" s="268"/>
      <c r="AZ34" s="302"/>
      <c r="BA34" s="60"/>
      <c r="BB34" s="319"/>
      <c r="BC34" s="60"/>
      <c r="BD34" s="32">
        <f>COUNTIF($C33:$AP36,"○")</f>
        <v>0</v>
      </c>
      <c r="BE34" s="32">
        <f>COUNTIF($C33:$AP36,"△")</f>
        <v>0</v>
      </c>
      <c r="BF34" s="32">
        <f>COUNTIF($C33:$AP36,"●")</f>
        <v>0</v>
      </c>
      <c r="BG34" s="66">
        <f>BD34*3+BE34</f>
        <v>0</v>
      </c>
      <c r="BH34" s="30"/>
      <c r="BI34" s="30"/>
      <c r="BJ34" s="30"/>
      <c r="BK34" s="62">
        <f>IF(F34&lt;&gt;"",F34,0)</f>
        <v>0</v>
      </c>
      <c r="BL34" s="62">
        <f>IF(K34&lt;&gt;"",K34,0)</f>
        <v>0</v>
      </c>
      <c r="BM34" s="62">
        <f>IF(P34&lt;&gt;"",P34,0)</f>
        <v>0</v>
      </c>
      <c r="BN34" s="62">
        <f>IF(U34&lt;&gt;"",U34,0)</f>
        <v>0</v>
      </c>
      <c r="BO34" s="62">
        <f>IF(Z34&lt;&gt;"",Z34,0)</f>
        <v>0</v>
      </c>
      <c r="BP34" s="62">
        <f>IF(AE34&lt;&gt;"",AE34,0)</f>
        <v>0</v>
      </c>
      <c r="BQ34" s="62">
        <f>IF(AJ34&lt;&gt;"",AJ34,0)</f>
        <v>0</v>
      </c>
      <c r="BR34" s="62">
        <f>IF(AO34&lt;&gt;"",AO34,0)</f>
        <v>0</v>
      </c>
    </row>
    <row r="35" spans="2:70" ht="24" customHeight="1" thickBot="1">
      <c r="B35" s="272"/>
      <c r="C35" s="271" t="e">
        <f>VLOOKUP("後"&amp;$B33&amp;E$39,'１部対戦表'!$S$1:$V$139,4,FALSE)</f>
        <v>#N/A</v>
      </c>
      <c r="D35" s="245"/>
      <c r="E35" s="245"/>
      <c r="F35" s="245"/>
      <c r="G35" s="246"/>
      <c r="H35" s="244" t="e">
        <f>VLOOKUP("後"&amp;$B33&amp;J$39,'１部対戦表'!$S$1:$V$139,4,FALSE)</f>
        <v>#N/A</v>
      </c>
      <c r="I35" s="245"/>
      <c r="J35" s="245"/>
      <c r="K35" s="245"/>
      <c r="L35" s="246"/>
      <c r="M35" s="244" t="e">
        <f>VLOOKUP("後"&amp;$B33&amp;O$39,'１部対戦表'!$S$1:$V$139,4,FALSE)</f>
        <v>#N/A</v>
      </c>
      <c r="N35" s="245"/>
      <c r="O35" s="245"/>
      <c r="P35" s="245"/>
      <c r="Q35" s="246"/>
      <c r="R35" s="244" t="e">
        <f>VLOOKUP("後"&amp;$B33&amp;T$39,'１部対戦表'!$S$1:$V$139,4,FALSE)</f>
        <v>#N/A</v>
      </c>
      <c r="S35" s="245"/>
      <c r="T35" s="245"/>
      <c r="U35" s="245"/>
      <c r="V35" s="246"/>
      <c r="W35" s="244" t="e">
        <f>VLOOKUP("後"&amp;$B33&amp;Y$39,'１部対戦表'!$S$1:$V$139,4,FALSE)</f>
        <v>#N/A</v>
      </c>
      <c r="X35" s="245"/>
      <c r="Y35" s="245"/>
      <c r="Z35" s="245"/>
      <c r="AA35" s="246"/>
      <c r="AB35" s="244" t="e">
        <f>VLOOKUP("後"&amp;$B33&amp;AD$39,'１部対戦表'!$S$1:$V$139,4,FALSE)</f>
        <v>#N/A</v>
      </c>
      <c r="AC35" s="245"/>
      <c r="AD35" s="245"/>
      <c r="AE35" s="245"/>
      <c r="AF35" s="246"/>
      <c r="AG35" s="244" t="e">
        <f>VLOOKUP("後"&amp;$B33&amp;AI$39,'１部対戦表'!$S$1:$V$139,4,FALSE)</f>
        <v>#N/A</v>
      </c>
      <c r="AH35" s="245"/>
      <c r="AI35" s="245"/>
      <c r="AJ35" s="245"/>
      <c r="AK35" s="246"/>
      <c r="AL35" s="277"/>
      <c r="AM35" s="278"/>
      <c r="AN35" s="278"/>
      <c r="AO35" s="278"/>
      <c r="AP35" s="312"/>
      <c r="AQ35" s="264"/>
      <c r="AR35" s="255"/>
      <c r="AS35" s="255"/>
      <c r="AT35" s="258"/>
      <c r="AU35" s="253"/>
      <c r="AV35" s="253"/>
      <c r="AW35" s="254"/>
      <c r="AX35" s="268"/>
      <c r="AZ35" s="303"/>
      <c r="BA35" s="60"/>
      <c r="BB35" s="320"/>
      <c r="BC35" s="60"/>
      <c r="BD35" s="74" t="s">
        <v>86</v>
      </c>
      <c r="BE35" s="74" t="s">
        <v>87</v>
      </c>
      <c r="BF35" s="74" t="s">
        <v>88</v>
      </c>
      <c r="BG35" s="31"/>
      <c r="BH35" s="31" t="s">
        <v>94</v>
      </c>
      <c r="BI35" s="64">
        <f>IF(AND(BD34=0,BE34=0,BF34=0),0,AT33*1000+AW33+IF(BB34=$BD$4,100,0)+IF(BB34=$BF$4,-100,0))</f>
        <v>0</v>
      </c>
      <c r="BJ35" s="65"/>
      <c r="BK35" s="62" t="e">
        <f>IF(D36&lt;&gt;"",D36,0)</f>
        <v>#N/A</v>
      </c>
      <c r="BL35" s="62" t="e">
        <f>IF(I36&lt;&gt;"",I36,0)</f>
        <v>#N/A</v>
      </c>
      <c r="BM35" s="62" t="e">
        <f>IF(N36&lt;&gt;"",N36,0)</f>
        <v>#N/A</v>
      </c>
      <c r="BN35" s="62" t="e">
        <f>IF(S36&lt;&gt;"",S36,0)</f>
        <v>#N/A</v>
      </c>
      <c r="BO35" s="62" t="e">
        <f>IF(X36&lt;&gt;"",X36,0)</f>
        <v>#N/A</v>
      </c>
      <c r="BP35" s="62" t="e">
        <f>IF(AC36&lt;&gt;"",AC36,0)</f>
        <v>#N/A</v>
      </c>
      <c r="BQ35" s="62" t="e">
        <f>IF(AH36&lt;&gt;"",AH36,0)</f>
        <v>#N/A</v>
      </c>
      <c r="BR35" s="62">
        <f>IF(AM36&lt;&gt;"",AM36,0)</f>
        <v>0</v>
      </c>
    </row>
    <row r="36" spans="2:70" ht="24" customHeight="1" thickBot="1">
      <c r="B36" s="304"/>
      <c r="C36" s="186" t="s">
        <v>74</v>
      </c>
      <c r="D36" s="187" t="e">
        <f>VLOOKUP("後"&amp;$B33&amp;E$39,'１部対戦表'!$S$1:$V$139,2,FALSE)</f>
        <v>#N/A</v>
      </c>
      <c r="E36" s="187" t="e">
        <f>IF(D36&lt;&gt;"",IF(D36&gt;F36,"○",IF(D36&lt;F36,"●","△")),"")</f>
        <v>#N/A</v>
      </c>
      <c r="F36" s="187" t="e">
        <f>VLOOKUP("後"&amp;$B33&amp;E$39,'１部対戦表'!$S$1:$V$139,3,FALSE)</f>
        <v>#N/A</v>
      </c>
      <c r="G36" s="188" t="s">
        <v>75</v>
      </c>
      <c r="H36" s="186" t="s">
        <v>74</v>
      </c>
      <c r="I36" s="187" t="e">
        <f>VLOOKUP("後"&amp;$B33&amp;J$39,'１部対戦表'!$S$1:$V$139,2,FALSE)</f>
        <v>#N/A</v>
      </c>
      <c r="J36" s="187" t="e">
        <f>IF(I36&lt;&gt;"",IF(I36&gt;K36,"○",IF(I36&lt;K36,"●","△")),"")</f>
        <v>#N/A</v>
      </c>
      <c r="K36" s="187" t="e">
        <f>VLOOKUP("後"&amp;$B33&amp;J$39,'１部対戦表'!$S$1:$V$139,3,FALSE)</f>
        <v>#N/A</v>
      </c>
      <c r="L36" s="188" t="s">
        <v>75</v>
      </c>
      <c r="M36" s="186" t="s">
        <v>74</v>
      </c>
      <c r="N36" s="187" t="e">
        <f>VLOOKUP("後"&amp;$B33&amp;O$39,'１部対戦表'!$S$1:$V$139,2,FALSE)</f>
        <v>#N/A</v>
      </c>
      <c r="O36" s="187" t="e">
        <f>IF(N36&lt;&gt;"",IF(N36&gt;P36,"○",IF(N36&lt;P36,"●","△")),"")</f>
        <v>#N/A</v>
      </c>
      <c r="P36" s="187" t="e">
        <f>VLOOKUP("後"&amp;$B33&amp;O$39,'１部対戦表'!$S$1:$V$139,3,FALSE)</f>
        <v>#N/A</v>
      </c>
      <c r="Q36" s="188" t="s">
        <v>75</v>
      </c>
      <c r="R36" s="186" t="s">
        <v>74</v>
      </c>
      <c r="S36" s="187" t="e">
        <f>VLOOKUP("後"&amp;$B33&amp;T$39,'１部対戦表'!$S$1:$V$139,2,FALSE)</f>
        <v>#N/A</v>
      </c>
      <c r="T36" s="187" t="e">
        <f>IF(S36&lt;&gt;"",IF(S36&gt;U36,"○",IF(S36&lt;U36,"●","△")),"")</f>
        <v>#N/A</v>
      </c>
      <c r="U36" s="187" t="e">
        <f>VLOOKUP("後"&amp;$B33&amp;T$39,'１部対戦表'!$S$1:$V$139,3,FALSE)</f>
        <v>#N/A</v>
      </c>
      <c r="V36" s="188" t="s">
        <v>75</v>
      </c>
      <c r="W36" s="186" t="s">
        <v>74</v>
      </c>
      <c r="X36" s="187" t="e">
        <f>VLOOKUP("後"&amp;$B33&amp;Y$39,'１部対戦表'!$S$1:$V$139,2,FALSE)</f>
        <v>#N/A</v>
      </c>
      <c r="Y36" s="187" t="e">
        <f>IF(X36&lt;&gt;"",IF(X36&gt;Z36,"○",IF(X36&lt;Z36,"●","△")),"")</f>
        <v>#N/A</v>
      </c>
      <c r="Z36" s="187" t="e">
        <f>VLOOKUP("後"&amp;$B33&amp;Y$39,'１部対戦表'!$S$1:$V$139,3,FALSE)</f>
        <v>#N/A</v>
      </c>
      <c r="AA36" s="188" t="s">
        <v>75</v>
      </c>
      <c r="AB36" s="186" t="s">
        <v>74</v>
      </c>
      <c r="AC36" s="187" t="e">
        <f>VLOOKUP("後"&amp;$B33&amp;AD$39,'１部対戦表'!$S$1:$V$139,2,FALSE)</f>
        <v>#N/A</v>
      </c>
      <c r="AD36" s="187" t="e">
        <f>IF(AC36&lt;&gt;"",IF(AC36&gt;AE36,"○",IF(AC36&lt;AE36,"●","△")),"")</f>
        <v>#N/A</v>
      </c>
      <c r="AE36" s="187" t="e">
        <f>VLOOKUP("後"&amp;$B33&amp;AD$39,'１部対戦表'!$S$1:$V$139,3,FALSE)</f>
        <v>#N/A</v>
      </c>
      <c r="AF36" s="188" t="s">
        <v>75</v>
      </c>
      <c r="AG36" s="186" t="s">
        <v>74</v>
      </c>
      <c r="AH36" s="187" t="e">
        <f>VLOOKUP("後"&amp;$B33&amp;AI$39,'１部対戦表'!$S$1:$V$139,2,FALSE)</f>
        <v>#N/A</v>
      </c>
      <c r="AI36" s="187" t="e">
        <f>IF(AH36&lt;&gt;"",IF(AH36&gt;AJ36,"○",IF(AH36&lt;AJ36,"●","△")),"")</f>
        <v>#N/A</v>
      </c>
      <c r="AJ36" s="187" t="e">
        <f>VLOOKUP("後"&amp;$B33&amp;AI$39,'１部対戦表'!$S$1:$V$139,3,FALSE)</f>
        <v>#N/A</v>
      </c>
      <c r="AK36" s="188" t="s">
        <v>75</v>
      </c>
      <c r="AL36" s="313"/>
      <c r="AM36" s="314"/>
      <c r="AN36" s="314"/>
      <c r="AO36" s="314"/>
      <c r="AP36" s="315"/>
      <c r="AQ36" s="318"/>
      <c r="AR36" s="256"/>
      <c r="AS36" s="256"/>
      <c r="AT36" s="259"/>
      <c r="AU36" s="316"/>
      <c r="AV36" s="316"/>
      <c r="AW36" s="260"/>
      <c r="AX36" s="317"/>
      <c r="BD36" s="74" t="e">
        <f>SUM(BK33:BR33)+SUM(BK35:BR35)</f>
        <v>#N/A</v>
      </c>
      <c r="BE36" s="74" t="e">
        <f>SUM(BK34:BR34)+SUM(BK36:BR36)</f>
        <v>#N/A</v>
      </c>
      <c r="BF36" s="56" t="e">
        <f>+BD36-BE36</f>
        <v>#N/A</v>
      </c>
      <c r="BG36" s="31"/>
      <c r="BH36" s="31"/>
      <c r="BI36" s="31"/>
      <c r="BJ36" s="31"/>
      <c r="BK36" s="63" t="e">
        <f>IF(F36&lt;&gt;"",F36,0)</f>
        <v>#N/A</v>
      </c>
      <c r="BL36" s="63" t="e">
        <f>IF(K36&lt;&gt;"",K36,0)</f>
        <v>#N/A</v>
      </c>
      <c r="BM36" s="63" t="e">
        <f>IF(P36&lt;&gt;"",P36,0)</f>
        <v>#N/A</v>
      </c>
      <c r="BN36" s="63" t="e">
        <f>IF(U36&lt;&gt;"",U36,0)</f>
        <v>#N/A</v>
      </c>
      <c r="BO36" s="63" t="e">
        <f>IF(Z36&lt;&gt;"",Z36,0)</f>
        <v>#N/A</v>
      </c>
      <c r="BP36" s="63" t="e">
        <f>IF(AE36&lt;&gt;"",AE36,0)</f>
        <v>#N/A</v>
      </c>
      <c r="BQ36" s="63" t="e">
        <f>IF(AJ36&lt;&gt;"",AJ36,0)</f>
        <v>#N/A</v>
      </c>
      <c r="BR36" s="63">
        <f>IF(AO36&lt;&gt;"",AO36,0)</f>
        <v>0</v>
      </c>
    </row>
    <row r="37" spans="2:70" ht="30" customHeight="1">
      <c r="B37" s="86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</row>
    <row r="39" spans="2:70">
      <c r="B39" s="11"/>
      <c r="C39" s="12"/>
      <c r="D39" s="12"/>
      <c r="E39" s="12" t="str">
        <f>+B5</f>
        <v>A</v>
      </c>
      <c r="F39" s="12"/>
      <c r="G39" s="12"/>
      <c r="H39" s="12"/>
      <c r="I39" s="12"/>
      <c r="J39" s="12" t="str">
        <f>+B9</f>
        <v>B</v>
      </c>
      <c r="K39" s="12"/>
      <c r="L39" s="12"/>
      <c r="M39" s="12"/>
      <c r="N39" s="12"/>
      <c r="O39" s="12" t="str">
        <f>+B13</f>
        <v>C</v>
      </c>
      <c r="P39" s="12"/>
      <c r="Q39" s="12"/>
      <c r="R39" s="12"/>
      <c r="S39" s="12"/>
      <c r="T39" s="12" t="str">
        <f>+B17</f>
        <v>D</v>
      </c>
      <c r="U39" s="12"/>
      <c r="V39" s="12"/>
      <c r="W39" s="12"/>
      <c r="X39" s="12"/>
      <c r="Y39" s="12" t="str">
        <f>+B21</f>
        <v>E</v>
      </c>
      <c r="Z39" s="12"/>
      <c r="AA39" s="12"/>
      <c r="AB39" s="12"/>
      <c r="AC39" s="12"/>
      <c r="AD39" s="12" t="str">
        <f>+B25</f>
        <v>F</v>
      </c>
      <c r="AE39" s="12"/>
      <c r="AF39" s="12"/>
      <c r="AG39" s="12"/>
      <c r="AH39" s="12"/>
      <c r="AI39" s="12" t="str">
        <f>+B29</f>
        <v>G</v>
      </c>
      <c r="AJ39" s="12"/>
      <c r="AK39" s="12"/>
      <c r="AL39" s="12"/>
      <c r="AM39" s="12"/>
      <c r="AN39" s="12" t="str">
        <f>+B33</f>
        <v>H</v>
      </c>
      <c r="AO39" s="12"/>
      <c r="AP39" s="12"/>
      <c r="AQ39" s="11"/>
      <c r="AR39" s="12"/>
      <c r="AS39" s="12"/>
      <c r="AT39" s="12"/>
      <c r="AU39" s="12"/>
      <c r="AV39" s="12"/>
      <c r="AW39" s="12"/>
      <c r="AX39" s="13"/>
    </row>
    <row r="41" spans="2:70" ht="17.25">
      <c r="B41" s="68" t="s">
        <v>105</v>
      </c>
      <c r="C41" s="308">
        <f>VLOOKUP("前"&amp;$B41&amp;E$39,'１部対戦表'!$S$1:$V$139,4,FALSE)</f>
        <v>40679</v>
      </c>
      <c r="D41" s="309"/>
      <c r="E41" s="309"/>
      <c r="F41" s="309"/>
      <c r="G41" s="310"/>
    </row>
    <row r="42" spans="2:70" ht="17.25">
      <c r="B42" s="272" t="str">
        <f>VLOOKUP(B41,参加チーム!$B$5:$G$73,IF($AQ$3=1,3,4),FALSE)</f>
        <v>Itatica八戸</v>
      </c>
      <c r="C42" s="40" t="s">
        <v>74</v>
      </c>
      <c r="D42" s="41" t="str">
        <f>VLOOKUP("前"&amp;$B41&amp;E$39,'１部対戦表'!$S$1:$V$139,2,FALSE)</f>
        <v/>
      </c>
      <c r="E42" s="41" t="str">
        <f>IF(D42&lt;&gt;"",IF(D42&gt;F42,"○",IF(D42&lt;F42,"●","△")),"-")</f>
        <v>-</v>
      </c>
      <c r="F42" s="41" t="str">
        <f>VLOOKUP("前"&amp;$B41&amp;E$39,'１部対戦表'!$S$1:$V$139,3,FALSE)</f>
        <v/>
      </c>
      <c r="G42" s="42" t="s">
        <v>75</v>
      </c>
    </row>
    <row r="43" spans="2:70" ht="17.25">
      <c r="B43" s="272"/>
      <c r="C43" s="305" t="e">
        <f>VLOOKUP("後"&amp;$B41&amp;E$39,'１部対戦表'!$S$1:$V$139,4,FALSE)</f>
        <v>#N/A</v>
      </c>
      <c r="D43" s="306"/>
      <c r="E43" s="306"/>
      <c r="F43" s="306"/>
      <c r="G43" s="307"/>
    </row>
    <row r="44" spans="2:70" ht="18" thickBot="1">
      <c r="B44" s="304"/>
      <c r="C44" s="44" t="s">
        <v>74</v>
      </c>
      <c r="D44" s="45" t="e">
        <f>VLOOKUP("後"&amp;$B41&amp;E$39,'１部対戦表'!$S$1:$V$139,2,FALSE)</f>
        <v>#N/A</v>
      </c>
      <c r="E44" s="45" t="e">
        <f>IF(D44&lt;&gt;"",IF(D44&gt;F44,"○",IF(D44&lt;F44,"●","△")),"")</f>
        <v>#N/A</v>
      </c>
      <c r="F44" s="45" t="e">
        <f>VLOOKUP("後"&amp;$B41&amp;E$39,'１部対戦表'!$S$1:$V$139,3,FALSE)</f>
        <v>#N/A</v>
      </c>
      <c r="G44" s="46" t="s">
        <v>75</v>
      </c>
    </row>
    <row r="45" spans="2:70" ht="17.25">
      <c r="B45" s="106"/>
      <c r="C45" s="107"/>
      <c r="D45" s="107"/>
      <c r="E45" s="107"/>
      <c r="F45" s="107"/>
      <c r="G45" s="107"/>
    </row>
    <row r="46" spans="2:70" ht="17.25">
      <c r="B46" s="106"/>
      <c r="C46" s="107"/>
      <c r="D46" s="107"/>
      <c r="E46" s="107"/>
      <c r="F46" s="107"/>
      <c r="G46" s="107"/>
      <c r="AQ46" s="247" t="s">
        <v>110</v>
      </c>
      <c r="AR46" s="248"/>
      <c r="AS46" s="248"/>
      <c r="AT46" s="248"/>
      <c r="AU46" s="248"/>
      <c r="AV46" s="248"/>
      <c r="AW46" s="248"/>
      <c r="AX46" s="249"/>
    </row>
    <row r="47" spans="2:70" ht="17.25">
      <c r="B47" s="106"/>
      <c r="C47" s="107"/>
      <c r="D47" s="107"/>
      <c r="E47" s="107"/>
      <c r="F47" s="107"/>
      <c r="G47" s="107"/>
      <c r="AQ47" s="250"/>
      <c r="AR47" s="251"/>
      <c r="AS47" s="251"/>
      <c r="AT47" s="251"/>
      <c r="AU47" s="251"/>
      <c r="AV47" s="251"/>
      <c r="AW47" s="251"/>
      <c r="AX47" s="252"/>
    </row>
    <row r="48" spans="2:70" ht="17.25">
      <c r="B48" s="106"/>
      <c r="C48" s="107"/>
      <c r="D48" s="107"/>
      <c r="E48" s="107"/>
      <c r="F48" s="107"/>
      <c r="G48" s="107"/>
      <c r="AQ48" s="56"/>
      <c r="AR48" s="36"/>
      <c r="AS48" s="36"/>
      <c r="AT48" s="36"/>
      <c r="AU48" s="36"/>
      <c r="AV48" s="36"/>
      <c r="AW48" s="36"/>
      <c r="AX48" s="56"/>
    </row>
    <row r="49" spans="2:50" ht="17.25">
      <c r="B49" s="106"/>
      <c r="C49" s="107"/>
      <c r="D49" s="107"/>
      <c r="E49" s="107"/>
      <c r="F49" s="107"/>
      <c r="G49" s="107"/>
      <c r="AQ49" s="56" t="s">
        <v>72</v>
      </c>
      <c r="AR49" s="36" t="s">
        <v>98</v>
      </c>
      <c r="AS49" s="36"/>
      <c r="AT49" s="36"/>
      <c r="AU49" s="36"/>
      <c r="AV49" s="36"/>
      <c r="AW49" s="36"/>
      <c r="AX49" s="56" t="s">
        <v>109</v>
      </c>
    </row>
    <row r="50" spans="2:50" ht="17.25">
      <c r="B50" s="106"/>
      <c r="C50" s="107"/>
      <c r="D50" s="107"/>
      <c r="E50" s="107"/>
      <c r="F50" s="107"/>
      <c r="G50" s="107"/>
      <c r="AQ50" s="70" t="str">
        <f>+AX5</f>
        <v/>
      </c>
      <c r="AR50" s="69" t="str">
        <f>+B6</f>
        <v>ヴォスクオーレ</v>
      </c>
      <c r="AS50" s="69"/>
      <c r="AT50" s="69"/>
      <c r="AU50" s="69"/>
      <c r="AV50" s="69"/>
      <c r="AW50" s="69"/>
      <c r="AX50" s="70" t="str">
        <f>+B5</f>
        <v>A</v>
      </c>
    </row>
    <row r="51" spans="2:50">
      <c r="AQ51" s="70" t="str">
        <f>+AX9</f>
        <v/>
      </c>
      <c r="AR51" s="69" t="str">
        <f>+B10</f>
        <v>BANFF</v>
      </c>
      <c r="AS51" s="69"/>
      <c r="AT51" s="69"/>
      <c r="AU51" s="69"/>
      <c r="AV51" s="69"/>
      <c r="AW51" s="69"/>
      <c r="AX51" s="70" t="str">
        <f>+B9</f>
        <v>B</v>
      </c>
    </row>
    <row r="52" spans="2:50">
      <c r="AQ52" s="70" t="str">
        <f>+AX13</f>
        <v/>
      </c>
      <c r="AR52" s="69" t="str">
        <f>+B14</f>
        <v>volviendo</v>
      </c>
      <c r="AS52" s="69"/>
      <c r="AT52" s="69"/>
      <c r="AU52" s="69"/>
      <c r="AV52" s="69"/>
      <c r="AW52" s="69"/>
      <c r="AX52" s="70" t="str">
        <f>+B13</f>
        <v>C</v>
      </c>
    </row>
    <row r="53" spans="2:50">
      <c r="AQ53" s="70" t="str">
        <f>+AX17</f>
        <v/>
      </c>
      <c r="AR53" s="69" t="str">
        <f>+B18</f>
        <v>D-GUCCI</v>
      </c>
      <c r="AS53" s="69"/>
      <c r="AT53" s="69"/>
      <c r="AU53" s="69"/>
      <c r="AV53" s="69"/>
      <c r="AW53" s="69"/>
      <c r="AX53" s="70" t="str">
        <f>+B17</f>
        <v>D</v>
      </c>
    </row>
    <row r="54" spans="2:50">
      <c r="AQ54" s="70" t="str">
        <f>+AX21</f>
        <v/>
      </c>
      <c r="AR54" s="69" t="str">
        <f>+B22</f>
        <v>Sabedoria</v>
      </c>
      <c r="AS54" s="69"/>
      <c r="AT54" s="69"/>
      <c r="AU54" s="69"/>
      <c r="AV54" s="69"/>
      <c r="AW54" s="69"/>
      <c r="AX54" s="70" t="str">
        <f>+B21</f>
        <v>E</v>
      </c>
    </row>
    <row r="55" spans="2:50">
      <c r="AQ55" s="70" t="str">
        <f>+AX25</f>
        <v/>
      </c>
      <c r="AR55" s="69" t="str">
        <f>+B26</f>
        <v>malva</v>
      </c>
      <c r="AS55" s="69"/>
      <c r="AT55" s="69"/>
      <c r="AU55" s="69"/>
      <c r="AV55" s="69"/>
      <c r="AW55" s="69"/>
      <c r="AX55" s="70" t="str">
        <f>+B25</f>
        <v>F</v>
      </c>
    </row>
    <row r="56" spans="2:50">
      <c r="AQ56" s="70" t="str">
        <f>+AX29</f>
        <v/>
      </c>
      <c r="AR56" s="69" t="str">
        <f>+B30</f>
        <v>ULTIMO</v>
      </c>
      <c r="AS56" s="69"/>
      <c r="AT56" s="69"/>
      <c r="AU56" s="69"/>
      <c r="AV56" s="69"/>
      <c r="AW56" s="69"/>
      <c r="AX56" s="70" t="str">
        <f>+B29</f>
        <v>G</v>
      </c>
    </row>
    <row r="57" spans="2:50">
      <c r="AQ57" s="70" t="str">
        <f>+AX33</f>
        <v/>
      </c>
      <c r="AR57" s="69" t="str">
        <f>+B34</f>
        <v>Itatica</v>
      </c>
      <c r="AS57" s="69"/>
      <c r="AT57" s="69"/>
      <c r="AU57" s="69"/>
      <c r="AV57" s="69"/>
      <c r="AW57" s="69"/>
      <c r="AX57" s="70" t="str">
        <f>+B33</f>
        <v>H</v>
      </c>
    </row>
    <row r="59" spans="2:50" ht="21" customHeight="1">
      <c r="AQ59" s="321" t="s">
        <v>111</v>
      </c>
      <c r="AR59" s="248"/>
      <c r="AS59" s="248"/>
      <c r="AT59" s="248"/>
      <c r="AU59" s="248"/>
      <c r="AV59" s="248"/>
      <c r="AW59" s="248"/>
      <c r="AX59" s="249"/>
    </row>
    <row r="60" spans="2:50" ht="21" customHeight="1">
      <c r="AQ60" s="322"/>
      <c r="AR60" s="323"/>
      <c r="AS60" s="323"/>
      <c r="AT60" s="323"/>
      <c r="AU60" s="323"/>
      <c r="AV60" s="323"/>
      <c r="AW60" s="323"/>
      <c r="AX60" s="324"/>
    </row>
    <row r="61" spans="2:50" ht="21" customHeight="1">
      <c r="AQ61" s="250"/>
      <c r="AR61" s="251"/>
      <c r="AS61" s="251"/>
      <c r="AT61" s="251"/>
      <c r="AU61" s="251"/>
      <c r="AV61" s="251"/>
      <c r="AW61" s="251"/>
      <c r="AX61" s="252"/>
    </row>
    <row r="63" spans="2:50">
      <c r="AQ63" s="72">
        <v>1</v>
      </c>
      <c r="AR63" s="71" t="s">
        <v>138</v>
      </c>
      <c r="AS63" s="71"/>
      <c r="AT63" s="71"/>
      <c r="AU63" s="71"/>
      <c r="AV63" s="71"/>
      <c r="AW63" s="71"/>
      <c r="AX63" s="72" t="s">
        <v>278</v>
      </c>
    </row>
    <row r="64" spans="2:50">
      <c r="AQ64" s="72">
        <v>2</v>
      </c>
      <c r="AR64" s="71" t="s">
        <v>133</v>
      </c>
      <c r="AS64" s="71"/>
      <c r="AT64" s="71"/>
      <c r="AU64" s="71"/>
      <c r="AV64" s="71"/>
      <c r="AW64" s="71"/>
      <c r="AX64" s="72" t="s">
        <v>279</v>
      </c>
    </row>
    <row r="65" spans="43:50">
      <c r="AQ65" s="72">
        <v>3</v>
      </c>
      <c r="AR65" s="71" t="s">
        <v>130</v>
      </c>
      <c r="AS65" s="71"/>
      <c r="AT65" s="71"/>
      <c r="AU65" s="71"/>
      <c r="AV65" s="71"/>
      <c r="AW65" s="71"/>
      <c r="AX65" s="72" t="s">
        <v>280</v>
      </c>
    </row>
    <row r="66" spans="43:50">
      <c r="AQ66" s="72">
        <v>4</v>
      </c>
      <c r="AR66" s="71" t="s">
        <v>5</v>
      </c>
      <c r="AS66" s="71"/>
      <c r="AT66" s="71"/>
      <c r="AU66" s="71"/>
      <c r="AV66" s="71"/>
      <c r="AW66" s="71"/>
      <c r="AX66" s="72" t="s">
        <v>281</v>
      </c>
    </row>
    <row r="67" spans="43:50">
      <c r="AQ67" s="72">
        <v>5</v>
      </c>
      <c r="AR67" s="71" t="s">
        <v>40</v>
      </c>
      <c r="AS67" s="71"/>
      <c r="AT67" s="71"/>
      <c r="AU67" s="71"/>
      <c r="AV67" s="71"/>
      <c r="AW67" s="71"/>
      <c r="AX67" s="72" t="s">
        <v>282</v>
      </c>
    </row>
    <row r="68" spans="43:50">
      <c r="AQ68" s="72">
        <v>6</v>
      </c>
      <c r="AR68" s="71" t="s">
        <v>131</v>
      </c>
      <c r="AS68" s="71"/>
      <c r="AT68" s="71"/>
      <c r="AU68" s="71"/>
      <c r="AV68" s="71"/>
      <c r="AW68" s="71"/>
      <c r="AX68" s="72" t="s">
        <v>283</v>
      </c>
    </row>
    <row r="69" spans="43:50">
      <c r="AQ69" s="72">
        <v>7</v>
      </c>
      <c r="AR69" s="71" t="s">
        <v>276</v>
      </c>
      <c r="AS69" s="71"/>
      <c r="AT69" s="71"/>
      <c r="AU69" s="71"/>
      <c r="AV69" s="71"/>
      <c r="AW69" s="71"/>
      <c r="AX69" s="72" t="s">
        <v>284</v>
      </c>
    </row>
    <row r="70" spans="43:50">
      <c r="AQ70" s="72">
        <v>8</v>
      </c>
      <c r="AR70" s="71" t="s">
        <v>277</v>
      </c>
      <c r="AS70" s="71"/>
      <c r="AT70" s="71"/>
      <c r="AU70" s="71"/>
      <c r="AV70" s="71"/>
      <c r="AW70" s="71"/>
      <c r="AX70" s="72" t="s">
        <v>285</v>
      </c>
    </row>
  </sheetData>
  <sheetProtection sort="0"/>
  <sortState ref="AQ63:AX70">
    <sortCondition ref="AQ63:AQ70"/>
  </sortState>
  <mergeCells count="221">
    <mergeCell ref="BB30:BB31"/>
    <mergeCell ref="BB34:BB35"/>
    <mergeCell ref="BB6:BB7"/>
    <mergeCell ref="BB10:BB11"/>
    <mergeCell ref="BB14:BB15"/>
    <mergeCell ref="BB18:BB19"/>
    <mergeCell ref="BB22:BB23"/>
    <mergeCell ref="BB26:BB27"/>
    <mergeCell ref="AQ59:AX61"/>
    <mergeCell ref="AZ18:AZ19"/>
    <mergeCell ref="AZ6:AZ7"/>
    <mergeCell ref="AZ10:AZ11"/>
    <mergeCell ref="AZ14:AZ15"/>
    <mergeCell ref="AX13:AX16"/>
    <mergeCell ref="AX5:AX8"/>
    <mergeCell ref="AW5:AW8"/>
    <mergeCell ref="AX9:AX12"/>
    <mergeCell ref="AW13:AW16"/>
    <mergeCell ref="AW9:AW12"/>
    <mergeCell ref="AV5:AV8"/>
    <mergeCell ref="AU5:AU8"/>
    <mergeCell ref="AT5:AT8"/>
    <mergeCell ref="AV9:AV12"/>
    <mergeCell ref="AU9:AU12"/>
    <mergeCell ref="AG29:AK32"/>
    <mergeCell ref="AB29:AF29"/>
    <mergeCell ref="AG35:AK35"/>
    <mergeCell ref="AX21:AX24"/>
    <mergeCell ref="AQ25:AQ28"/>
    <mergeCell ref="AG21:AK21"/>
    <mergeCell ref="AG23:AK23"/>
    <mergeCell ref="AB21:AF21"/>
    <mergeCell ref="AS29:AS32"/>
    <mergeCell ref="AT29:AT32"/>
    <mergeCell ref="H33:L33"/>
    <mergeCell ref="H35:L35"/>
    <mergeCell ref="AB33:AF33"/>
    <mergeCell ref="C33:G33"/>
    <mergeCell ref="M33:Q33"/>
    <mergeCell ref="W35:AA35"/>
    <mergeCell ref="R33:V33"/>
    <mergeCell ref="AB35:AF35"/>
    <mergeCell ref="W33:AA33"/>
    <mergeCell ref="B42:B44"/>
    <mergeCell ref="C43:G43"/>
    <mergeCell ref="C41:G41"/>
    <mergeCell ref="R35:V35"/>
    <mergeCell ref="M35:Q35"/>
    <mergeCell ref="C35:G35"/>
    <mergeCell ref="B34:B36"/>
    <mergeCell ref="AZ34:AZ35"/>
    <mergeCell ref="AZ26:AZ27"/>
    <mergeCell ref="AZ30:AZ31"/>
    <mergeCell ref="AL33:AP36"/>
    <mergeCell ref="AL27:AP27"/>
    <mergeCell ref="AV33:AV36"/>
    <mergeCell ref="AU33:AU36"/>
    <mergeCell ref="AX33:AX36"/>
    <mergeCell ref="AQ33:AQ36"/>
    <mergeCell ref="AR33:AR36"/>
    <mergeCell ref="AG33:AK33"/>
    <mergeCell ref="R31:V31"/>
    <mergeCell ref="AB31:AF31"/>
    <mergeCell ref="W29:AA29"/>
    <mergeCell ref="W31:AA31"/>
    <mergeCell ref="B30:B32"/>
    <mergeCell ref="C31:G31"/>
    <mergeCell ref="W27:AA27"/>
    <mergeCell ref="AV13:AV16"/>
    <mergeCell ref="AT13:AT16"/>
    <mergeCell ref="AQ21:AQ24"/>
    <mergeCell ref="AB19:AF19"/>
    <mergeCell ref="R15:V15"/>
    <mergeCell ref="W25:AA25"/>
    <mergeCell ref="AL25:AP25"/>
    <mergeCell ref="AS21:AS24"/>
    <mergeCell ref="AT21:AT24"/>
    <mergeCell ref="AU21:AU24"/>
    <mergeCell ref="R25:V25"/>
    <mergeCell ref="AB23:AF23"/>
    <mergeCell ref="AG25:AK25"/>
    <mergeCell ref="AG27:AK27"/>
    <mergeCell ref="AB25:AF28"/>
    <mergeCell ref="C23:G23"/>
    <mergeCell ref="C21:G21"/>
    <mergeCell ref="AZ22:AZ23"/>
    <mergeCell ref="AV21:AV24"/>
    <mergeCell ref="AL23:AP23"/>
    <mergeCell ref="AX17:AX20"/>
    <mergeCell ref="AU17:AU20"/>
    <mergeCell ref="H23:L23"/>
    <mergeCell ref="M21:Q21"/>
    <mergeCell ref="AG17:AK17"/>
    <mergeCell ref="AB17:AF17"/>
    <mergeCell ref="AG19:AK19"/>
    <mergeCell ref="AT17:AT20"/>
    <mergeCell ref="R21:V21"/>
    <mergeCell ref="C19:G19"/>
    <mergeCell ref="C17:G17"/>
    <mergeCell ref="H19:L19"/>
    <mergeCell ref="AT9:AT12"/>
    <mergeCell ref="AW17:AW20"/>
    <mergeCell ref="AU13:AU16"/>
    <mergeCell ref="AV17:AV20"/>
    <mergeCell ref="W19:AA19"/>
    <mergeCell ref="R23:V23"/>
    <mergeCell ref="H21:L21"/>
    <mergeCell ref="W21:AA24"/>
    <mergeCell ref="AR21:AR24"/>
    <mergeCell ref="AL21:AP21"/>
    <mergeCell ref="AW21:AW24"/>
    <mergeCell ref="AQ17:AQ20"/>
    <mergeCell ref="AL17:AP17"/>
    <mergeCell ref="AL19:AP19"/>
    <mergeCell ref="AS9:AS12"/>
    <mergeCell ref="AR17:AR20"/>
    <mergeCell ref="AR13:AR16"/>
    <mergeCell ref="AS17:AS20"/>
    <mergeCell ref="AS13:AS16"/>
    <mergeCell ref="AR9:AR12"/>
    <mergeCell ref="AL13:AP13"/>
    <mergeCell ref="AB15:AF15"/>
    <mergeCell ref="AB13:AF13"/>
    <mergeCell ref="W9:AA9"/>
    <mergeCell ref="AG9:AK9"/>
    <mergeCell ref="AQ9:AQ12"/>
    <mergeCell ref="AG13:AK13"/>
    <mergeCell ref="AG11:AK11"/>
    <mergeCell ref="AL9:AP9"/>
    <mergeCell ref="AL11:AP11"/>
    <mergeCell ref="AQ13:AQ16"/>
    <mergeCell ref="AL15:AP15"/>
    <mergeCell ref="AG15:AK15"/>
    <mergeCell ref="AS5:AS8"/>
    <mergeCell ref="AQ5:AQ8"/>
    <mergeCell ref="AL4:AP4"/>
    <mergeCell ref="C5:G8"/>
    <mergeCell ref="H5:L5"/>
    <mergeCell ref="H7:L7"/>
    <mergeCell ref="M5:Q5"/>
    <mergeCell ref="AB7:AF7"/>
    <mergeCell ref="R4:V4"/>
    <mergeCell ref="AB5:AF5"/>
    <mergeCell ref="AG4:AK4"/>
    <mergeCell ref="AG5:AK5"/>
    <mergeCell ref="AG7:AK7"/>
    <mergeCell ref="AB4:AF4"/>
    <mergeCell ref="AR5:AR8"/>
    <mergeCell ref="AL5:AP5"/>
    <mergeCell ref="AL7:AP7"/>
    <mergeCell ref="AB9:AF9"/>
    <mergeCell ref="W7:AA7"/>
    <mergeCell ref="W4:AA4"/>
    <mergeCell ref="R11:V11"/>
    <mergeCell ref="H17:L17"/>
    <mergeCell ref="W5:AA5"/>
    <mergeCell ref="R5:V5"/>
    <mergeCell ref="AB11:AF11"/>
    <mergeCell ref="M11:Q11"/>
    <mergeCell ref="W17:AA17"/>
    <mergeCell ref="R13:V13"/>
    <mergeCell ref="W13:AA13"/>
    <mergeCell ref="B18:B20"/>
    <mergeCell ref="B6:B8"/>
    <mergeCell ref="W15:AA15"/>
    <mergeCell ref="R17:V20"/>
    <mergeCell ref="C13:G13"/>
    <mergeCell ref="C15:G15"/>
    <mergeCell ref="H13:L13"/>
    <mergeCell ref="M7:Q7"/>
    <mergeCell ref="R9:V9"/>
    <mergeCell ref="R7:V7"/>
    <mergeCell ref="W11:AA11"/>
    <mergeCell ref="H31:L31"/>
    <mergeCell ref="M31:Q31"/>
    <mergeCell ref="C11:G11"/>
    <mergeCell ref="H15:L15"/>
    <mergeCell ref="M19:Q19"/>
    <mergeCell ref="B26:B28"/>
    <mergeCell ref="M13:Q16"/>
    <mergeCell ref="C4:G4"/>
    <mergeCell ref="H4:L4"/>
    <mergeCell ref="M4:Q4"/>
    <mergeCell ref="C27:G27"/>
    <mergeCell ref="H27:L27"/>
    <mergeCell ref="M27:Q27"/>
    <mergeCell ref="C9:G9"/>
    <mergeCell ref="M9:Q9"/>
    <mergeCell ref="M17:Q17"/>
    <mergeCell ref="M23:Q23"/>
    <mergeCell ref="C25:G25"/>
    <mergeCell ref="H25:L25"/>
    <mergeCell ref="M25:Q25"/>
    <mergeCell ref="B22:B24"/>
    <mergeCell ref="H9:L12"/>
    <mergeCell ref="B10:B12"/>
    <mergeCell ref="B14:B16"/>
    <mergeCell ref="R29:V29"/>
    <mergeCell ref="C29:G29"/>
    <mergeCell ref="H29:L29"/>
    <mergeCell ref="R27:V27"/>
    <mergeCell ref="M29:Q29"/>
    <mergeCell ref="AQ46:AX47"/>
    <mergeCell ref="AU29:AU32"/>
    <mergeCell ref="AV29:AV32"/>
    <mergeCell ref="AW29:AW32"/>
    <mergeCell ref="AS33:AS36"/>
    <mergeCell ref="AT33:AT36"/>
    <mergeCell ref="AW33:AW36"/>
    <mergeCell ref="AL29:AP29"/>
    <mergeCell ref="AL31:AP31"/>
    <mergeCell ref="AQ29:AQ32"/>
    <mergeCell ref="AR29:AR32"/>
    <mergeCell ref="AR25:AR28"/>
    <mergeCell ref="AX29:AX32"/>
    <mergeCell ref="AX25:AX28"/>
    <mergeCell ref="AS25:AS28"/>
    <mergeCell ref="AT25:AT28"/>
    <mergeCell ref="AW25:AW28"/>
    <mergeCell ref="AV25:AV28"/>
    <mergeCell ref="AU25:AU28"/>
  </mergeCells>
  <phoneticPr fontId="4"/>
  <conditionalFormatting sqref="BB6:BB7">
    <cfRule type="expression" dxfId="47" priority="27" stopIfTrue="1">
      <formula>$BB6=$BF$4</formula>
    </cfRule>
    <cfRule type="expression" dxfId="46" priority="28" stopIfTrue="1">
      <formula>$BB6=$BD$4</formula>
    </cfRule>
  </conditionalFormatting>
  <conditionalFormatting sqref="AZ26:AZ27">
    <cfRule type="expression" dxfId="45" priority="26" stopIfTrue="1">
      <formula>$AZ26&lt;&gt;0</formula>
    </cfRule>
  </conditionalFormatting>
  <conditionalFormatting sqref="AZ22:AZ23">
    <cfRule type="expression" dxfId="44" priority="23" stopIfTrue="1">
      <formula>$AZ22&lt;&gt;0</formula>
    </cfRule>
  </conditionalFormatting>
  <conditionalFormatting sqref="AZ30:AZ31">
    <cfRule type="expression" dxfId="43" priority="20" stopIfTrue="1">
      <formula>$AZ30&lt;&gt;0</formula>
    </cfRule>
  </conditionalFormatting>
  <conditionalFormatting sqref="AZ34:AZ35">
    <cfRule type="expression" dxfId="42" priority="19" stopIfTrue="1">
      <formula>$AZ34&lt;&gt;0</formula>
    </cfRule>
  </conditionalFormatting>
  <conditionalFormatting sqref="AZ14:AZ15">
    <cfRule type="expression" dxfId="41" priority="18" stopIfTrue="1">
      <formula>$AZ14&lt;&gt;0</formula>
    </cfRule>
  </conditionalFormatting>
  <conditionalFormatting sqref="AZ10:AZ11">
    <cfRule type="expression" dxfId="40" priority="17" stopIfTrue="1">
      <formula>$AZ10&lt;&gt;0</formula>
    </cfRule>
  </conditionalFormatting>
  <conditionalFormatting sqref="AZ6:AZ7">
    <cfRule type="expression" dxfId="39" priority="16" stopIfTrue="1">
      <formula>$AZ6&lt;&gt;0</formula>
    </cfRule>
  </conditionalFormatting>
  <conditionalFormatting sqref="AZ18:AZ19">
    <cfRule type="expression" dxfId="38" priority="15" stopIfTrue="1">
      <formula>$AZ18&lt;&gt;0</formula>
    </cfRule>
  </conditionalFormatting>
  <conditionalFormatting sqref="BB10:BB11">
    <cfRule type="expression" dxfId="37" priority="13" stopIfTrue="1">
      <formula>$BB10=$BF$4</formula>
    </cfRule>
    <cfRule type="expression" dxfId="36" priority="14" stopIfTrue="1">
      <formula>$BB10=$BD$4</formula>
    </cfRule>
  </conditionalFormatting>
  <conditionalFormatting sqref="BB14:BB15">
    <cfRule type="expression" dxfId="35" priority="11" stopIfTrue="1">
      <formula>$BB14=$BF$4</formula>
    </cfRule>
    <cfRule type="expression" dxfId="34" priority="12" stopIfTrue="1">
      <formula>$BB14=$BD$4</formula>
    </cfRule>
  </conditionalFormatting>
  <conditionalFormatting sqref="BB22:BB23">
    <cfRule type="expression" dxfId="33" priority="9" stopIfTrue="1">
      <formula>$BB22=$BF$4</formula>
    </cfRule>
    <cfRule type="expression" dxfId="32" priority="10" stopIfTrue="1">
      <formula>$BB22=$BD$4</formula>
    </cfRule>
  </conditionalFormatting>
  <conditionalFormatting sqref="BB26:BB27">
    <cfRule type="expression" dxfId="31" priority="7" stopIfTrue="1">
      <formula>$BB26=$BF$4</formula>
    </cfRule>
    <cfRule type="expression" dxfId="30" priority="8" stopIfTrue="1">
      <formula>$BB26=$BD$4</formula>
    </cfRule>
  </conditionalFormatting>
  <conditionalFormatting sqref="BB30:BB31">
    <cfRule type="expression" dxfId="29" priority="5" stopIfTrue="1">
      <formula>$BB30=$BF$4</formula>
    </cfRule>
    <cfRule type="expression" dxfId="28" priority="6" stopIfTrue="1">
      <formula>$BB30=$BD$4</formula>
    </cfRule>
  </conditionalFormatting>
  <conditionalFormatting sqref="BB34:BB35">
    <cfRule type="expression" dxfId="27" priority="3" stopIfTrue="1">
      <formula>$BB34=$BF$4</formula>
    </cfRule>
    <cfRule type="expression" dxfId="26" priority="4" stopIfTrue="1">
      <formula>$BB34=$BD$4</formula>
    </cfRule>
  </conditionalFormatting>
  <conditionalFormatting sqref="BB18:BB19">
    <cfRule type="expression" dxfId="25" priority="1" stopIfTrue="1">
      <formula>$BB18=$BF$4</formula>
    </cfRule>
    <cfRule type="expression" dxfId="24" priority="2" stopIfTrue="1">
      <formula>$BB18=$BD$4</formula>
    </cfRule>
  </conditionalFormatting>
  <dataValidations count="1">
    <dataValidation type="list" allowBlank="1" showInputMessage="1" showErrorMessage="1" sqref="BB6:BB7 BB10:BB11 BB14:BB15 BB22:BB23 BB26:BB27 BB30:BB31 BB34:BB35 BB18:BB19">
      <formula1>"　,○,●"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S132"/>
  <sheetViews>
    <sheetView tabSelected="1" view="pageBreakPreview" zoomScale="70" zoomScaleNormal="70" zoomScaleSheetLayoutView="70" workbookViewId="0">
      <selection activeCell="C20" sqref="C20:C22"/>
    </sheetView>
  </sheetViews>
  <sheetFormatPr defaultRowHeight="14.25"/>
  <cols>
    <col min="1" max="1" width="9" style="89"/>
    <col min="2" max="2" width="9.5" style="89" bestFit="1" customWidth="1"/>
    <col min="3" max="3" width="10.625" style="89" customWidth="1"/>
    <col min="4" max="4" width="4.625" style="89" customWidth="1"/>
    <col min="5" max="6" width="6.625" style="89" customWidth="1"/>
    <col min="7" max="7" width="4.625" style="89" customWidth="1"/>
    <col min="8" max="8" width="14.625" style="89" customWidth="1"/>
    <col min="9" max="13" width="3.625" style="89" customWidth="1"/>
    <col min="14" max="14" width="4.625" style="89" customWidth="1"/>
    <col min="15" max="15" width="14.625" style="89" customWidth="1"/>
    <col min="16" max="16" width="12.625" style="89" customWidth="1"/>
    <col min="17" max="17" width="10.625" style="95" customWidth="1"/>
    <col min="18" max="18" width="3.875" style="89" customWidth="1"/>
    <col min="19" max="19" width="11.25" style="89" hidden="1" customWidth="1"/>
    <col min="20" max="21" width="5.25" style="89" hidden="1" customWidth="1"/>
    <col min="22" max="22" width="9.5" style="89" hidden="1" customWidth="1"/>
    <col min="23" max="23" width="2.625" style="89" hidden="1" customWidth="1"/>
    <col min="24" max="24" width="4.625" style="89" hidden="1" customWidth="1"/>
    <col min="25" max="25" width="3.75" style="89" hidden="1" customWidth="1"/>
    <col min="26" max="26" width="9" style="89" hidden="1" customWidth="1"/>
    <col min="27" max="27" width="3.75" style="89" hidden="1" customWidth="1"/>
    <col min="28" max="28" width="10.375" style="89" hidden="1" customWidth="1"/>
    <col min="29" max="29" width="20.625" style="89" hidden="1" customWidth="1"/>
    <col min="30" max="33" width="4.625" style="89" hidden="1" customWidth="1"/>
    <col min="34" max="34" width="13.75" style="89" hidden="1" customWidth="1"/>
    <col min="35" max="35" width="9" style="89" customWidth="1"/>
    <col min="36" max="37" width="4.625" style="89" customWidth="1"/>
    <col min="38" max="39" width="6.625" style="89" customWidth="1"/>
    <col min="40" max="40" width="3.625" style="89" customWidth="1"/>
    <col min="41" max="41" width="6.625" style="89" customWidth="1"/>
    <col min="42" max="42" width="4.625" style="89" customWidth="1"/>
    <col min="43" max="43" width="3.625" style="89" customWidth="1"/>
    <col min="44" max="44" width="6.625" style="89" customWidth="1"/>
    <col min="45" max="16384" width="9" style="89"/>
  </cols>
  <sheetData>
    <row r="1" spans="1:34" ht="28.5" customHeight="1">
      <c r="A1" s="94" t="s">
        <v>247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S1" s="158" t="s">
        <v>78</v>
      </c>
      <c r="T1" s="159"/>
    </row>
    <row r="2" spans="1:34" ht="28.5" customHeight="1" thickBot="1">
      <c r="A2" s="88" t="s">
        <v>89</v>
      </c>
      <c r="N2" s="90">
        <f>+'１部'!AQ3</f>
        <v>1</v>
      </c>
      <c r="O2" s="78" t="str">
        <f>IF(N2=1,"略称表示","日本語略称表示")&amp;"（成績表からリンク）"</f>
        <v>略称表示（成績表からリンク）</v>
      </c>
      <c r="P2" s="91"/>
      <c r="S2" s="158"/>
      <c r="T2" s="159"/>
    </row>
    <row r="3" spans="1:34" ht="25.5" customHeight="1" thickBot="1">
      <c r="A3" s="92"/>
      <c r="B3" s="154" t="s">
        <v>42</v>
      </c>
      <c r="C3" s="79" t="s">
        <v>43</v>
      </c>
      <c r="D3" s="154" t="s">
        <v>79</v>
      </c>
      <c r="E3" s="154" t="s">
        <v>236</v>
      </c>
      <c r="F3" s="154" t="s">
        <v>44</v>
      </c>
      <c r="G3" s="27"/>
      <c r="H3" s="28" t="s">
        <v>80</v>
      </c>
      <c r="I3" s="350" t="s">
        <v>45</v>
      </c>
      <c r="J3" s="350"/>
      <c r="K3" s="350"/>
      <c r="L3" s="350"/>
      <c r="M3" s="350"/>
      <c r="N3" s="27"/>
      <c r="O3" s="28" t="s">
        <v>81</v>
      </c>
      <c r="P3" s="154" t="s">
        <v>106</v>
      </c>
      <c r="Q3" s="29" t="s">
        <v>41</v>
      </c>
      <c r="S3" s="159"/>
      <c r="T3" s="159"/>
      <c r="X3" s="89" t="s">
        <v>140</v>
      </c>
      <c r="AB3" s="89" t="s">
        <v>140</v>
      </c>
    </row>
    <row r="4" spans="1:34" ht="15.75" customHeight="1">
      <c r="A4" s="361">
        <v>1</v>
      </c>
      <c r="B4" s="342">
        <v>40679</v>
      </c>
      <c r="C4" s="364" t="s">
        <v>47</v>
      </c>
      <c r="D4" s="359">
        <v>1</v>
      </c>
      <c r="E4" s="325">
        <v>0.39583333333333331</v>
      </c>
      <c r="F4" s="357">
        <v>0.4375</v>
      </c>
      <c r="G4" s="83" t="s">
        <v>294</v>
      </c>
      <c r="H4" s="379" t="str">
        <f>VLOOKUP(G4,参加チーム!$B$5:$G$73,IF($N$2=1,4,5),FALSE)</f>
        <v>D-GUCCI</v>
      </c>
      <c r="I4" s="351" t="str">
        <f>IF(J4&lt;&gt;"",J4+J5,"")</f>
        <v/>
      </c>
      <c r="J4" s="120"/>
      <c r="K4" s="352" t="s">
        <v>76</v>
      </c>
      <c r="L4" s="120"/>
      <c r="M4" s="351" t="str">
        <f>IF(L4&lt;&gt;"",L4+L5,"")</f>
        <v/>
      </c>
      <c r="N4" s="155" t="s">
        <v>298</v>
      </c>
      <c r="O4" s="379" t="str">
        <f>VLOOKUP(N4,参加チーム!$B$5:$G$73,IF($N$2=1,4,5),FALSE)</f>
        <v>Sabedoria</v>
      </c>
      <c r="P4" s="390" t="str">
        <f>+O4</f>
        <v>Sabedoria</v>
      </c>
      <c r="Q4" s="385" t="str">
        <f>+O4</f>
        <v>Sabedoria</v>
      </c>
      <c r="S4" s="160" t="str">
        <f>+"前"&amp;G4&amp;N4</f>
        <v>前DE</v>
      </c>
      <c r="T4" s="161" t="str">
        <f>IF(I4&lt;&gt;"",I4,"")</f>
        <v/>
      </c>
      <c r="U4" s="161" t="str">
        <f>IF(M4&lt;&gt;"",M4,"")</f>
        <v/>
      </c>
      <c r="V4" s="162">
        <f>+B4</f>
        <v>40679</v>
      </c>
      <c r="X4" s="163">
        <f t="shared" ref="X4:X35" si="0">MONTH(V4)</f>
        <v>5</v>
      </c>
      <c r="Y4" s="163">
        <f t="shared" ref="Y4:Y35" si="1">DAY(V4)</f>
        <v>17</v>
      </c>
      <c r="Z4" s="163" t="str">
        <f t="shared" ref="Z4:Z35" si="2">IF(LEN(X4)=1," ","")&amp;X4&amp;"/"&amp;IF(LEN(Y4)=1," ","")&amp;Y4</f>
        <v xml:space="preserve"> 5/17</v>
      </c>
      <c r="AA4" s="163" t="str">
        <f t="shared" ref="AA4:AA35" si="3">IF(T4&gt;U4,"○",IF(T4&lt;U4,"●","△"))</f>
        <v>△</v>
      </c>
      <c r="AB4" s="89" t="str">
        <f>IF(T4&lt;&gt;"",H4,"")</f>
        <v/>
      </c>
      <c r="AC4" s="163" t="str">
        <f>+Z4&amp;" "&amp;AA4&amp;" "&amp;T4&amp;"-"&amp;U4&amp;" "&amp;O4</f>
        <v xml:space="preserve"> 5/17 △ - Sabedoria</v>
      </c>
      <c r="AD4" s="89">
        <f>+J4</f>
        <v>0</v>
      </c>
      <c r="AE4" s="89">
        <f>+J5</f>
        <v>0</v>
      </c>
      <c r="AF4" s="89">
        <f>+L4</f>
        <v>0</v>
      </c>
      <c r="AG4" s="89">
        <f>+L5</f>
        <v>0</v>
      </c>
      <c r="AH4" s="164">
        <f>+V4</f>
        <v>40679</v>
      </c>
    </row>
    <row r="5" spans="1:34" ht="15.75" customHeight="1">
      <c r="A5" s="340"/>
      <c r="B5" s="343"/>
      <c r="C5" s="365"/>
      <c r="D5" s="360"/>
      <c r="E5" s="326"/>
      <c r="F5" s="358"/>
      <c r="G5" s="84" t="str">
        <f>LEFT(VLOOKUP(G4,参加チーム!$B$5:$G$73,6,FALSE),2)</f>
        <v>宮城</v>
      </c>
      <c r="H5" s="372"/>
      <c r="I5" s="326"/>
      <c r="J5" s="111"/>
      <c r="K5" s="353"/>
      <c r="L5" s="111"/>
      <c r="M5" s="326"/>
      <c r="N5" s="84" t="str">
        <f>LEFT(VLOOKUP(N4,参加チーム!$B$5:$G$73,6,FALSE),2)</f>
        <v>岩手</v>
      </c>
      <c r="O5" s="372"/>
      <c r="P5" s="358"/>
      <c r="Q5" s="386"/>
      <c r="S5" s="165" t="str">
        <f>+"前"&amp;N4&amp;G4</f>
        <v>前ED</v>
      </c>
      <c r="T5" s="159" t="str">
        <f>IF(M4&lt;&gt;"",M4,"")</f>
        <v/>
      </c>
      <c r="U5" s="159" t="str">
        <f>IF(I4&lt;&gt;"",I4,"")</f>
        <v/>
      </c>
      <c r="V5" s="166">
        <f>+B4</f>
        <v>40679</v>
      </c>
      <c r="X5" s="163">
        <f t="shared" si="0"/>
        <v>5</v>
      </c>
      <c r="Y5" s="163">
        <f t="shared" si="1"/>
        <v>17</v>
      </c>
      <c r="Z5" s="163" t="str">
        <f t="shared" si="2"/>
        <v xml:space="preserve"> 5/17</v>
      </c>
      <c r="AA5" s="163" t="str">
        <f t="shared" si="3"/>
        <v>△</v>
      </c>
      <c r="AB5" s="89" t="str">
        <f t="shared" ref="AB5:AB11" si="4">IF(T5&lt;&gt;"",O4,"")</f>
        <v/>
      </c>
      <c r="AC5" s="163" t="str">
        <f>+Z5&amp;" "&amp;AA5&amp;" "&amp;T5&amp;"-"&amp;U5&amp;" "&amp;H4</f>
        <v xml:space="preserve"> 5/17 △ - D-GUCCI</v>
      </c>
      <c r="AD5" s="89">
        <f>+L4</f>
        <v>0</v>
      </c>
      <c r="AE5" s="89">
        <f>+L5</f>
        <v>0</v>
      </c>
      <c r="AF5" s="89">
        <f>+J4</f>
        <v>0</v>
      </c>
      <c r="AG5" s="89">
        <f>+J5</f>
        <v>0</v>
      </c>
      <c r="AH5" s="164">
        <f t="shared" ref="AH5:AH59" si="5">+V5</f>
        <v>40679</v>
      </c>
    </row>
    <row r="6" spans="1:34" ht="15.95" customHeight="1">
      <c r="A6" s="340"/>
      <c r="B6" s="343"/>
      <c r="C6" s="365"/>
      <c r="D6" s="348">
        <v>2</v>
      </c>
      <c r="E6" s="327">
        <v>0.45138888888888895</v>
      </c>
      <c r="F6" s="366">
        <v>0.51388888888888895</v>
      </c>
      <c r="G6" s="85" t="s">
        <v>295</v>
      </c>
      <c r="H6" s="371" t="str">
        <f>VLOOKUP(G6,参加チーム!$B$5:$G$73,IF($N$2=1,4,5),FALSE)</f>
        <v>volviendo</v>
      </c>
      <c r="I6" s="355" t="str">
        <f>IF(J6&lt;&gt;"",J6+J7,"")</f>
        <v/>
      </c>
      <c r="J6" s="111"/>
      <c r="K6" s="354" t="s">
        <v>76</v>
      </c>
      <c r="L6" s="111"/>
      <c r="M6" s="355" t="str">
        <f>IF(L6&lt;&gt;"",L6+L7,"")</f>
        <v/>
      </c>
      <c r="N6" s="123" t="s">
        <v>299</v>
      </c>
      <c r="O6" s="371" t="str">
        <f>VLOOKUP(N6,参加チーム!$B$5:$G$73,IF($N$2=1,4,5),FALSE)</f>
        <v>malva</v>
      </c>
      <c r="P6" s="389" t="str">
        <f>+O6</f>
        <v>malva</v>
      </c>
      <c r="Q6" s="386"/>
      <c r="S6" s="165" t="str">
        <f>+"前"&amp;G6&amp;N6</f>
        <v>前CF</v>
      </c>
      <c r="T6" s="159" t="str">
        <f>+I6</f>
        <v/>
      </c>
      <c r="U6" s="159" t="str">
        <f>+M6</f>
        <v/>
      </c>
      <c r="V6" s="166">
        <f>+B4</f>
        <v>40679</v>
      </c>
      <c r="X6" s="163">
        <f t="shared" si="0"/>
        <v>5</v>
      </c>
      <c r="Y6" s="163">
        <f t="shared" si="1"/>
        <v>17</v>
      </c>
      <c r="Z6" s="163" t="str">
        <f t="shared" si="2"/>
        <v xml:space="preserve"> 5/17</v>
      </c>
      <c r="AA6" s="163" t="str">
        <f t="shared" si="3"/>
        <v>△</v>
      </c>
      <c r="AB6" s="89" t="str">
        <f>IF(T6&lt;&gt;"",H6,"")</f>
        <v/>
      </c>
      <c r="AC6" s="163" t="str">
        <f>+Z6&amp;" "&amp;AA6&amp;" "&amp;T6&amp;"-"&amp;U6&amp;" "&amp;O6</f>
        <v xml:space="preserve"> 5/17 △ - malva</v>
      </c>
      <c r="AD6" s="89">
        <f>+J6</f>
        <v>0</v>
      </c>
      <c r="AE6" s="89">
        <f>+J7</f>
        <v>0</v>
      </c>
      <c r="AF6" s="89">
        <f>+L6</f>
        <v>0</v>
      </c>
      <c r="AG6" s="89">
        <f>+L7</f>
        <v>0</v>
      </c>
      <c r="AH6" s="164">
        <f t="shared" si="5"/>
        <v>40679</v>
      </c>
    </row>
    <row r="7" spans="1:34" ht="15.95" customHeight="1">
      <c r="A7" s="340"/>
      <c r="B7" s="343"/>
      <c r="C7" s="345" t="s">
        <v>245</v>
      </c>
      <c r="D7" s="360"/>
      <c r="E7" s="326"/>
      <c r="F7" s="358"/>
      <c r="G7" s="84" t="str">
        <f>LEFT(VLOOKUP(G6,参加チーム!$B$5:$G$73,6,FALSE),2)</f>
        <v>福島</v>
      </c>
      <c r="H7" s="372"/>
      <c r="I7" s="326"/>
      <c r="J7" s="111"/>
      <c r="K7" s="353"/>
      <c r="L7" s="111"/>
      <c r="M7" s="326"/>
      <c r="N7" s="84" t="str">
        <f>LEFT(VLOOKUP(N6,参加チーム!$B$5:$G$73,6,FALSE),2)</f>
        <v>山形</v>
      </c>
      <c r="O7" s="372"/>
      <c r="P7" s="358"/>
      <c r="Q7" s="386"/>
      <c r="S7" s="165" t="str">
        <f>+"前"&amp;N6&amp;G6</f>
        <v>前FC</v>
      </c>
      <c r="T7" s="159" t="str">
        <f>+M6</f>
        <v/>
      </c>
      <c r="U7" s="159" t="str">
        <f>+I6</f>
        <v/>
      </c>
      <c r="V7" s="166">
        <f>+B4</f>
        <v>40679</v>
      </c>
      <c r="X7" s="163">
        <f t="shared" si="0"/>
        <v>5</v>
      </c>
      <c r="Y7" s="163">
        <f t="shared" si="1"/>
        <v>17</v>
      </c>
      <c r="Z7" s="163" t="str">
        <f t="shared" si="2"/>
        <v xml:space="preserve"> 5/17</v>
      </c>
      <c r="AA7" s="163" t="str">
        <f t="shared" si="3"/>
        <v>△</v>
      </c>
      <c r="AB7" s="89" t="str">
        <f t="shared" si="4"/>
        <v/>
      </c>
      <c r="AC7" s="163" t="str">
        <f>+Z7&amp;" "&amp;AA7&amp;" "&amp;T7&amp;"-"&amp;U7&amp;" "&amp;H6</f>
        <v xml:space="preserve"> 5/17 △ - volviendo</v>
      </c>
      <c r="AD7" s="89">
        <f>+L6</f>
        <v>0</v>
      </c>
      <c r="AE7" s="89">
        <f>+L7</f>
        <v>0</v>
      </c>
      <c r="AF7" s="89">
        <f>+J6</f>
        <v>0</v>
      </c>
      <c r="AG7" s="89">
        <f>+J7</f>
        <v>0</v>
      </c>
      <c r="AH7" s="164">
        <f t="shared" si="5"/>
        <v>40679</v>
      </c>
    </row>
    <row r="8" spans="1:34" ht="15.95" customHeight="1">
      <c r="A8" s="340"/>
      <c r="B8" s="343"/>
      <c r="C8" s="346"/>
      <c r="D8" s="355">
        <v>3</v>
      </c>
      <c r="E8" s="328">
        <v>0.52777777777777779</v>
      </c>
      <c r="F8" s="366">
        <v>0.59027777777777779</v>
      </c>
      <c r="G8" s="85" t="s">
        <v>296</v>
      </c>
      <c r="H8" s="371" t="str">
        <f>VLOOKUP(G8,参加チーム!$B$5:$G$73,IF($N$2=1,4,5),FALSE)</f>
        <v>BANFF</v>
      </c>
      <c r="I8" s="355" t="str">
        <f>IF(J8&lt;&gt;"",J8+J9,"")</f>
        <v/>
      </c>
      <c r="J8" s="111"/>
      <c r="K8" s="354" t="s">
        <v>76</v>
      </c>
      <c r="L8" s="111"/>
      <c r="M8" s="355" t="str">
        <f>IF(L8&lt;&gt;"",L8+L9,"")</f>
        <v/>
      </c>
      <c r="N8" s="123" t="s">
        <v>300</v>
      </c>
      <c r="O8" s="371" t="str">
        <f>VLOOKUP(N8,参加チーム!$B$5:$G$73,IF($N$2=1,4,5),FALSE)</f>
        <v>ULTIMO</v>
      </c>
      <c r="P8" s="389" t="str">
        <f>+O8</f>
        <v>ULTIMO</v>
      </c>
      <c r="Q8" s="386"/>
      <c r="S8" s="165" t="str">
        <f>+"前"&amp;G8&amp;N8</f>
        <v>前BG</v>
      </c>
      <c r="T8" s="159" t="str">
        <f>+I8</f>
        <v/>
      </c>
      <c r="U8" s="159" t="str">
        <f>+M8</f>
        <v/>
      </c>
      <c r="V8" s="166">
        <f>+B4</f>
        <v>40679</v>
      </c>
      <c r="X8" s="163">
        <f t="shared" si="0"/>
        <v>5</v>
      </c>
      <c r="Y8" s="163">
        <f t="shared" si="1"/>
        <v>17</v>
      </c>
      <c r="Z8" s="163" t="str">
        <f t="shared" si="2"/>
        <v xml:space="preserve"> 5/17</v>
      </c>
      <c r="AA8" s="163" t="str">
        <f t="shared" si="3"/>
        <v>△</v>
      </c>
      <c r="AB8" s="89" t="str">
        <f>IF(T8&lt;&gt;"",H8,"")</f>
        <v/>
      </c>
      <c r="AC8" s="163" t="str">
        <f>+Z8&amp;" "&amp;AA8&amp;" "&amp;T8&amp;"-"&amp;U8&amp;" "&amp;O8</f>
        <v xml:space="preserve"> 5/17 △ - ULTIMO</v>
      </c>
      <c r="AD8" s="89">
        <f>+J8</f>
        <v>0</v>
      </c>
      <c r="AE8" s="89">
        <f>+J9</f>
        <v>0</v>
      </c>
      <c r="AF8" s="89">
        <f>+L8</f>
        <v>0</v>
      </c>
      <c r="AG8" s="89">
        <f>+L9</f>
        <v>0</v>
      </c>
      <c r="AH8" s="164">
        <f t="shared" si="5"/>
        <v>40679</v>
      </c>
    </row>
    <row r="9" spans="1:34" ht="15.95" customHeight="1">
      <c r="A9" s="340"/>
      <c r="B9" s="343"/>
      <c r="C9" s="346"/>
      <c r="D9" s="326"/>
      <c r="E9" s="329"/>
      <c r="F9" s="358"/>
      <c r="G9" s="84" t="str">
        <f>LEFT(VLOOKUP(G8,参加チーム!$B$5:$G$73,6,FALSE),2)</f>
        <v>宮城</v>
      </c>
      <c r="H9" s="372"/>
      <c r="I9" s="326"/>
      <c r="J9" s="111"/>
      <c r="K9" s="353"/>
      <c r="L9" s="111"/>
      <c r="M9" s="326"/>
      <c r="N9" s="84" t="str">
        <f>LEFT(VLOOKUP(N8,参加チーム!$B$5:$G$73,6,FALSE),2)</f>
        <v>宮城</v>
      </c>
      <c r="O9" s="372"/>
      <c r="P9" s="358"/>
      <c r="Q9" s="386"/>
      <c r="S9" s="165" t="str">
        <f>+"前"&amp;N8&amp;G8</f>
        <v>前GB</v>
      </c>
      <c r="T9" s="159" t="str">
        <f>+M8</f>
        <v/>
      </c>
      <c r="U9" s="159" t="str">
        <f>+I8</f>
        <v/>
      </c>
      <c r="V9" s="166">
        <f>+B4</f>
        <v>40679</v>
      </c>
      <c r="X9" s="163">
        <f t="shared" si="0"/>
        <v>5</v>
      </c>
      <c r="Y9" s="163">
        <f t="shared" si="1"/>
        <v>17</v>
      </c>
      <c r="Z9" s="163" t="str">
        <f t="shared" si="2"/>
        <v xml:space="preserve"> 5/17</v>
      </c>
      <c r="AA9" s="163" t="str">
        <f t="shared" si="3"/>
        <v>△</v>
      </c>
      <c r="AB9" s="89" t="str">
        <f t="shared" si="4"/>
        <v/>
      </c>
      <c r="AC9" s="163" t="str">
        <f>+Z9&amp;" "&amp;AA9&amp;" "&amp;T9&amp;"-"&amp;U9&amp;" "&amp;H8</f>
        <v xml:space="preserve"> 5/17 △ - BANFF</v>
      </c>
      <c r="AD9" s="89">
        <f>+L8</f>
        <v>0</v>
      </c>
      <c r="AE9" s="89">
        <f>+L9</f>
        <v>0</v>
      </c>
      <c r="AF9" s="89">
        <f>+J8</f>
        <v>0</v>
      </c>
      <c r="AG9" s="89">
        <f>+J9</f>
        <v>0</v>
      </c>
      <c r="AH9" s="164">
        <f t="shared" si="5"/>
        <v>40679</v>
      </c>
    </row>
    <row r="10" spans="1:34" ht="15.95" customHeight="1">
      <c r="A10" s="340"/>
      <c r="B10" s="343"/>
      <c r="C10" s="346"/>
      <c r="D10" s="348">
        <v>4</v>
      </c>
      <c r="E10" s="328">
        <v>0.60416666666666663</v>
      </c>
      <c r="F10" s="366">
        <v>0.66666666666666663</v>
      </c>
      <c r="G10" s="85" t="s">
        <v>297</v>
      </c>
      <c r="H10" s="377" t="str">
        <f>VLOOKUP(G10,参加チーム!$B$5:$G$73,IF($N$2=1,4,5),FALSE)</f>
        <v>ヴォスクオーレ</v>
      </c>
      <c r="I10" s="355" t="str">
        <f>IF(J10&lt;&gt;"",J10+J11,"")</f>
        <v/>
      </c>
      <c r="J10" s="111"/>
      <c r="K10" s="354" t="s">
        <v>76</v>
      </c>
      <c r="L10" s="111"/>
      <c r="M10" s="355" t="str">
        <f>IF(L10&lt;&gt;"",L10+L11,"")</f>
        <v/>
      </c>
      <c r="N10" s="123" t="s">
        <v>301</v>
      </c>
      <c r="O10" s="377" t="str">
        <f>VLOOKUP(N10,参加チーム!$B$5:$G$73,IF($N$2=1,4,5),FALSE)</f>
        <v>Itatica</v>
      </c>
      <c r="P10" s="389" t="str">
        <f>+O10</f>
        <v>Itatica</v>
      </c>
      <c r="Q10" s="386"/>
      <c r="S10" s="165" t="str">
        <f>+"前"&amp;G10&amp;N10</f>
        <v>前AH</v>
      </c>
      <c r="T10" s="159" t="str">
        <f>+I10</f>
        <v/>
      </c>
      <c r="U10" s="159" t="str">
        <f>+M10</f>
        <v/>
      </c>
      <c r="V10" s="166">
        <f>+B4</f>
        <v>40679</v>
      </c>
      <c r="X10" s="163">
        <f t="shared" si="0"/>
        <v>5</v>
      </c>
      <c r="Y10" s="163">
        <f t="shared" si="1"/>
        <v>17</v>
      </c>
      <c r="Z10" s="163" t="str">
        <f t="shared" si="2"/>
        <v xml:space="preserve"> 5/17</v>
      </c>
      <c r="AA10" s="163" t="str">
        <f t="shared" si="3"/>
        <v>△</v>
      </c>
      <c r="AB10" s="89" t="str">
        <f>IF(T10&lt;&gt;"",H10,"")</f>
        <v/>
      </c>
      <c r="AC10" s="163" t="str">
        <f>+Z10&amp;" "&amp;AA10&amp;" "&amp;T10&amp;"-"&amp;U10&amp;" "&amp;O10</f>
        <v xml:space="preserve"> 5/17 △ - Itatica</v>
      </c>
      <c r="AD10" s="89">
        <f>+J10</f>
        <v>0</v>
      </c>
      <c r="AE10" s="89">
        <f>+J11</f>
        <v>0</v>
      </c>
      <c r="AF10" s="89">
        <f>+L10</f>
        <v>0</v>
      </c>
      <c r="AG10" s="89">
        <f>+L11</f>
        <v>0</v>
      </c>
      <c r="AH10" s="164">
        <f t="shared" si="5"/>
        <v>40679</v>
      </c>
    </row>
    <row r="11" spans="1:34" ht="15.95" customHeight="1" thickBot="1">
      <c r="A11" s="341"/>
      <c r="B11" s="344"/>
      <c r="C11" s="347"/>
      <c r="D11" s="349"/>
      <c r="E11" s="330"/>
      <c r="F11" s="370"/>
      <c r="G11" s="84" t="str">
        <f>LEFT(VLOOKUP(G10,参加チーム!$B$5:$G$73,6,FALSE),2)</f>
        <v>宮城</v>
      </c>
      <c r="H11" s="383"/>
      <c r="I11" s="356"/>
      <c r="J11" s="122"/>
      <c r="K11" s="388"/>
      <c r="L11" s="122"/>
      <c r="M11" s="356"/>
      <c r="N11" s="84" t="str">
        <f>LEFT(VLOOKUP(N10,参加チーム!$B$5:$G$73,6,FALSE),2)</f>
        <v>青森</v>
      </c>
      <c r="O11" s="383"/>
      <c r="P11" s="370"/>
      <c r="Q11" s="387"/>
      <c r="S11" s="167" t="str">
        <f>+"前"&amp;N10&amp;G10</f>
        <v>前HA</v>
      </c>
      <c r="T11" s="168" t="str">
        <f>+M10</f>
        <v/>
      </c>
      <c r="U11" s="168" t="str">
        <f>+I10</f>
        <v/>
      </c>
      <c r="V11" s="169">
        <f>+B4</f>
        <v>40679</v>
      </c>
      <c r="X11" s="163">
        <f t="shared" si="0"/>
        <v>5</v>
      </c>
      <c r="Y11" s="163">
        <f t="shared" si="1"/>
        <v>17</v>
      </c>
      <c r="Z11" s="163" t="str">
        <f t="shared" si="2"/>
        <v xml:space="preserve"> 5/17</v>
      </c>
      <c r="AA11" s="163" t="str">
        <f t="shared" si="3"/>
        <v>△</v>
      </c>
      <c r="AB11" s="89" t="str">
        <f t="shared" si="4"/>
        <v/>
      </c>
      <c r="AC11" s="163" t="str">
        <f>+Z11&amp;" "&amp;AA11&amp;" "&amp;T11&amp;"-"&amp;U11&amp;" "&amp;H10</f>
        <v xml:space="preserve"> 5/17 △ - ヴォスクオーレ</v>
      </c>
      <c r="AD11" s="89">
        <f>+L10</f>
        <v>0</v>
      </c>
      <c r="AE11" s="89">
        <f>+L11</f>
        <v>0</v>
      </c>
      <c r="AF11" s="89">
        <f>+J10</f>
        <v>0</v>
      </c>
      <c r="AG11" s="89">
        <f>+J11</f>
        <v>0</v>
      </c>
      <c r="AH11" s="164">
        <f t="shared" si="5"/>
        <v>40679</v>
      </c>
    </row>
    <row r="12" spans="1:34" ht="15.95" customHeight="1">
      <c r="A12" s="361">
        <v>2</v>
      </c>
      <c r="B12" s="362">
        <v>40686</v>
      </c>
      <c r="C12" s="369" t="s">
        <v>46</v>
      </c>
      <c r="D12" s="359">
        <v>1</v>
      </c>
      <c r="E12" s="325">
        <v>0.39583333333333331</v>
      </c>
      <c r="F12" s="357">
        <v>0.4375</v>
      </c>
      <c r="G12" s="83" t="s">
        <v>301</v>
      </c>
      <c r="H12" s="379" t="str">
        <f>VLOOKUP(G12,参加チーム!$B$5:$G$73,IF($N$2=1,4,5),FALSE)</f>
        <v>Itatica</v>
      </c>
      <c r="I12" s="351" t="str">
        <f>IF(J12&lt;&gt;"",J12+J13,"")</f>
        <v/>
      </c>
      <c r="J12" s="120"/>
      <c r="K12" s="352" t="s">
        <v>76</v>
      </c>
      <c r="L12" s="120"/>
      <c r="M12" s="351" t="str">
        <f>IF(L12&lt;&gt;"",L12+L13,"")</f>
        <v/>
      </c>
      <c r="N12" s="83" t="s">
        <v>296</v>
      </c>
      <c r="O12" s="379" t="str">
        <f>VLOOKUP(N12,参加チーム!$B$5:$G$73,IF($N$2=1,4,5),FALSE)</f>
        <v>BANFF</v>
      </c>
      <c r="P12" s="390" t="str">
        <f>+O12</f>
        <v>BANFF</v>
      </c>
      <c r="Q12" s="385" t="str">
        <f>+H12</f>
        <v>Itatica</v>
      </c>
      <c r="S12" s="160" t="str">
        <f>+"前"&amp;G12&amp;N12</f>
        <v>前HB</v>
      </c>
      <c r="T12" s="161" t="str">
        <f>IF(I12&lt;&gt;"",I12,"")</f>
        <v/>
      </c>
      <c r="U12" s="161" t="str">
        <f>IF(M12&lt;&gt;"",M12,"")</f>
        <v/>
      </c>
      <c r="V12" s="162">
        <f>+B12</f>
        <v>40686</v>
      </c>
      <c r="X12" s="163">
        <f t="shared" si="0"/>
        <v>5</v>
      </c>
      <c r="Y12" s="163">
        <f t="shared" si="1"/>
        <v>24</v>
      </c>
      <c r="Z12" s="163" t="str">
        <f t="shared" si="2"/>
        <v xml:space="preserve"> 5/24</v>
      </c>
      <c r="AA12" s="163" t="str">
        <f t="shared" si="3"/>
        <v>△</v>
      </c>
      <c r="AB12" s="89" t="str">
        <f>IF(T12&lt;&gt;"",H12,"")</f>
        <v/>
      </c>
      <c r="AC12" s="163" t="str">
        <f>+Z12&amp;" "&amp;AA12&amp;" "&amp;T12&amp;"-"&amp;U12&amp;" "&amp;O12</f>
        <v xml:space="preserve"> 5/24 △ - BANFF</v>
      </c>
      <c r="AD12" s="89">
        <f>+J12</f>
        <v>0</v>
      </c>
      <c r="AE12" s="89">
        <f>+J13</f>
        <v>0</v>
      </c>
      <c r="AF12" s="89">
        <f>+L12</f>
        <v>0</v>
      </c>
      <c r="AG12" s="89">
        <f>+L13</f>
        <v>0</v>
      </c>
      <c r="AH12" s="164">
        <f t="shared" si="5"/>
        <v>40686</v>
      </c>
    </row>
    <row r="13" spans="1:34" ht="15.95" customHeight="1">
      <c r="A13" s="340"/>
      <c r="B13" s="343"/>
      <c r="C13" s="365"/>
      <c r="D13" s="360"/>
      <c r="E13" s="326"/>
      <c r="F13" s="358"/>
      <c r="G13" s="84" t="str">
        <f>LEFT(VLOOKUP(G12,参加チーム!$B$5:$G$73,6,FALSE),2)</f>
        <v>青森</v>
      </c>
      <c r="H13" s="372"/>
      <c r="I13" s="326"/>
      <c r="J13" s="111"/>
      <c r="K13" s="353"/>
      <c r="L13" s="111"/>
      <c r="M13" s="326"/>
      <c r="N13" s="84" t="str">
        <f>LEFT(VLOOKUP(N12,参加チーム!$B$5:$G$73,6,FALSE),2)</f>
        <v>宮城</v>
      </c>
      <c r="O13" s="372"/>
      <c r="P13" s="358"/>
      <c r="Q13" s="386"/>
      <c r="S13" s="165" t="str">
        <f>+"前"&amp;N12&amp;G12</f>
        <v>前BH</v>
      </c>
      <c r="T13" s="159" t="str">
        <f>IF(M12&lt;&gt;"",M12,"")</f>
        <v/>
      </c>
      <c r="U13" s="159" t="str">
        <f>IF(I12&lt;&gt;"",I12,"")</f>
        <v/>
      </c>
      <c r="V13" s="166">
        <f>+B12</f>
        <v>40686</v>
      </c>
      <c r="X13" s="163">
        <f t="shared" si="0"/>
        <v>5</v>
      </c>
      <c r="Y13" s="163">
        <f t="shared" si="1"/>
        <v>24</v>
      </c>
      <c r="Z13" s="163" t="str">
        <f t="shared" si="2"/>
        <v xml:space="preserve"> 5/24</v>
      </c>
      <c r="AA13" s="163" t="str">
        <f t="shared" si="3"/>
        <v>△</v>
      </c>
      <c r="AB13" s="89" t="str">
        <f t="shared" ref="AB13:AB19" si="6">IF(T13&lt;&gt;"",O12,"")</f>
        <v/>
      </c>
      <c r="AC13" s="163" t="str">
        <f>+Z13&amp;" "&amp;AA13&amp;" "&amp;T13&amp;"-"&amp;U13&amp;" "&amp;H12</f>
        <v xml:space="preserve"> 5/24 △ - Itatica</v>
      </c>
      <c r="AD13" s="89">
        <f>+L12</f>
        <v>0</v>
      </c>
      <c r="AE13" s="89">
        <f>+L13</f>
        <v>0</v>
      </c>
      <c r="AF13" s="89">
        <f>+J12</f>
        <v>0</v>
      </c>
      <c r="AG13" s="89">
        <f>+J13</f>
        <v>0</v>
      </c>
      <c r="AH13" s="164">
        <f t="shared" si="5"/>
        <v>40686</v>
      </c>
    </row>
    <row r="14" spans="1:34" ht="15.95" customHeight="1">
      <c r="A14" s="340"/>
      <c r="B14" s="343"/>
      <c r="C14" s="365"/>
      <c r="D14" s="348">
        <v>2</v>
      </c>
      <c r="E14" s="327">
        <v>0.45138888888888895</v>
      </c>
      <c r="F14" s="366">
        <v>0.51388888888888895</v>
      </c>
      <c r="G14" s="85" t="s">
        <v>300</v>
      </c>
      <c r="H14" s="371" t="str">
        <f>VLOOKUP(G14,参加チーム!$B$5:$G$73,IF($N$2=1,4,5),FALSE)</f>
        <v>ULTIMO</v>
      </c>
      <c r="I14" s="355" t="str">
        <f>IF(J14&lt;&gt;"",J14+J15,"")</f>
        <v/>
      </c>
      <c r="J14" s="111"/>
      <c r="K14" s="354" t="s">
        <v>76</v>
      </c>
      <c r="L14" s="111"/>
      <c r="M14" s="355" t="str">
        <f>IF(L14&lt;&gt;"",L14+L15,"")</f>
        <v/>
      </c>
      <c r="N14" s="85" t="s">
        <v>297</v>
      </c>
      <c r="O14" s="371" t="str">
        <f>VLOOKUP(N14,参加チーム!$B$5:$G$73,IF($N$2=1,4,5),FALSE)</f>
        <v>ヴォスクオーレ</v>
      </c>
      <c r="P14" s="389" t="str">
        <f>+O14</f>
        <v>ヴォスクオーレ</v>
      </c>
      <c r="Q14" s="386"/>
      <c r="S14" s="165" t="str">
        <f>+"前"&amp;G14&amp;N14</f>
        <v>前GA</v>
      </c>
      <c r="T14" s="159" t="str">
        <f>+I14</f>
        <v/>
      </c>
      <c r="U14" s="159" t="str">
        <f>+M14</f>
        <v/>
      </c>
      <c r="V14" s="166">
        <f>+B12</f>
        <v>40686</v>
      </c>
      <c r="X14" s="163">
        <f t="shared" si="0"/>
        <v>5</v>
      </c>
      <c r="Y14" s="163">
        <f t="shared" si="1"/>
        <v>24</v>
      </c>
      <c r="Z14" s="163" t="str">
        <f t="shared" si="2"/>
        <v xml:space="preserve"> 5/24</v>
      </c>
      <c r="AA14" s="163" t="str">
        <f t="shared" si="3"/>
        <v>△</v>
      </c>
      <c r="AB14" s="89" t="str">
        <f>IF(T14&lt;&gt;"",H14,"")</f>
        <v/>
      </c>
      <c r="AC14" s="163" t="str">
        <f>+Z14&amp;" "&amp;AA14&amp;" "&amp;T14&amp;"-"&amp;U14&amp;" "&amp;O14</f>
        <v xml:space="preserve"> 5/24 △ - ヴォスクオーレ</v>
      </c>
      <c r="AD14" s="89">
        <f>+J14</f>
        <v>0</v>
      </c>
      <c r="AE14" s="89">
        <f>+J15</f>
        <v>0</v>
      </c>
      <c r="AF14" s="89">
        <f>+L14</f>
        <v>0</v>
      </c>
      <c r="AG14" s="89">
        <f>+L15</f>
        <v>0</v>
      </c>
      <c r="AH14" s="164">
        <f t="shared" si="5"/>
        <v>40686</v>
      </c>
    </row>
    <row r="15" spans="1:34" ht="15.95" customHeight="1">
      <c r="A15" s="340"/>
      <c r="B15" s="343"/>
      <c r="C15" s="345" t="s">
        <v>244</v>
      </c>
      <c r="D15" s="360"/>
      <c r="E15" s="326"/>
      <c r="F15" s="358"/>
      <c r="G15" s="84" t="str">
        <f>LEFT(VLOOKUP(G14,参加チーム!$B$5:$G$73,6,FALSE),2)</f>
        <v>宮城</v>
      </c>
      <c r="H15" s="372"/>
      <c r="I15" s="326"/>
      <c r="J15" s="111"/>
      <c r="K15" s="353"/>
      <c r="L15" s="111"/>
      <c r="M15" s="326"/>
      <c r="N15" s="84" t="str">
        <f>LEFT(VLOOKUP(N14,参加チーム!$B$5:$G$73,6,FALSE),2)</f>
        <v>宮城</v>
      </c>
      <c r="O15" s="372"/>
      <c r="P15" s="358"/>
      <c r="Q15" s="386"/>
      <c r="S15" s="165" t="str">
        <f>+"前"&amp;N14&amp;G14</f>
        <v>前AG</v>
      </c>
      <c r="T15" s="159" t="str">
        <f>+M14</f>
        <v/>
      </c>
      <c r="U15" s="159" t="str">
        <f>+I14</f>
        <v/>
      </c>
      <c r="V15" s="166">
        <f>+B12</f>
        <v>40686</v>
      </c>
      <c r="X15" s="163">
        <f t="shared" si="0"/>
        <v>5</v>
      </c>
      <c r="Y15" s="163">
        <f t="shared" si="1"/>
        <v>24</v>
      </c>
      <c r="Z15" s="163" t="str">
        <f t="shared" si="2"/>
        <v xml:space="preserve"> 5/24</v>
      </c>
      <c r="AA15" s="163" t="str">
        <f t="shared" si="3"/>
        <v>△</v>
      </c>
      <c r="AB15" s="89" t="str">
        <f t="shared" si="6"/>
        <v/>
      </c>
      <c r="AC15" s="163" t="str">
        <f>+Z15&amp;" "&amp;AA15&amp;" "&amp;T15&amp;"-"&amp;U15&amp;" "&amp;H14</f>
        <v xml:space="preserve"> 5/24 △ - ULTIMO</v>
      </c>
      <c r="AD15" s="89">
        <f>+L14</f>
        <v>0</v>
      </c>
      <c r="AE15" s="89">
        <f>+L15</f>
        <v>0</v>
      </c>
      <c r="AF15" s="89">
        <f>+J14</f>
        <v>0</v>
      </c>
      <c r="AG15" s="89">
        <f>+J15</f>
        <v>0</v>
      </c>
      <c r="AH15" s="164">
        <f t="shared" si="5"/>
        <v>40686</v>
      </c>
    </row>
    <row r="16" spans="1:34" ht="15.95" customHeight="1">
      <c r="A16" s="340"/>
      <c r="B16" s="343"/>
      <c r="C16" s="346"/>
      <c r="D16" s="355">
        <v>3</v>
      </c>
      <c r="E16" s="328">
        <v>0.52777777777777779</v>
      </c>
      <c r="F16" s="366">
        <v>0.59027777777777779</v>
      </c>
      <c r="G16" s="85" t="s">
        <v>298</v>
      </c>
      <c r="H16" s="371" t="str">
        <f>VLOOKUP(G16,参加チーム!$B$5:$G$73,IF($N$2=1,4,5),FALSE)</f>
        <v>Sabedoria</v>
      </c>
      <c r="I16" s="355" t="str">
        <f>IF(J16&lt;&gt;"",J16+J17,"")</f>
        <v/>
      </c>
      <c r="J16" s="111"/>
      <c r="K16" s="354" t="s">
        <v>76</v>
      </c>
      <c r="L16" s="111"/>
      <c r="M16" s="355" t="str">
        <f>IF(L16&lt;&gt;"",L16+L17,"")</f>
        <v/>
      </c>
      <c r="N16" s="85" t="s">
        <v>302</v>
      </c>
      <c r="O16" s="371" t="str">
        <f>VLOOKUP(N16,参加チーム!$B$5:$G$73,IF($N$2=1,4,5),FALSE)</f>
        <v>volviendo</v>
      </c>
      <c r="P16" s="389" t="str">
        <f>+O16</f>
        <v>volviendo</v>
      </c>
      <c r="Q16" s="386"/>
      <c r="S16" s="165" t="str">
        <f>+"前"&amp;G16&amp;N16</f>
        <v>前EC</v>
      </c>
      <c r="T16" s="159" t="str">
        <f>+I16</f>
        <v/>
      </c>
      <c r="U16" s="159" t="str">
        <f>+M16</f>
        <v/>
      </c>
      <c r="V16" s="166">
        <f>+B12</f>
        <v>40686</v>
      </c>
      <c r="X16" s="163">
        <f t="shared" si="0"/>
        <v>5</v>
      </c>
      <c r="Y16" s="163">
        <f t="shared" si="1"/>
        <v>24</v>
      </c>
      <c r="Z16" s="163" t="str">
        <f t="shared" si="2"/>
        <v xml:space="preserve"> 5/24</v>
      </c>
      <c r="AA16" s="163" t="str">
        <f t="shared" si="3"/>
        <v>△</v>
      </c>
      <c r="AB16" s="89" t="str">
        <f>IF(T16&lt;&gt;"",H16,"")</f>
        <v/>
      </c>
      <c r="AC16" s="163" t="str">
        <f>+Z16&amp;" "&amp;AA16&amp;" "&amp;T16&amp;"-"&amp;U16&amp;" "&amp;O16</f>
        <v xml:space="preserve"> 5/24 △ - volviendo</v>
      </c>
      <c r="AD16" s="89">
        <f>+J16</f>
        <v>0</v>
      </c>
      <c r="AE16" s="89">
        <f>+J17</f>
        <v>0</v>
      </c>
      <c r="AF16" s="89">
        <f>+L16</f>
        <v>0</v>
      </c>
      <c r="AG16" s="89">
        <f>+L17</f>
        <v>0</v>
      </c>
      <c r="AH16" s="164">
        <f t="shared" si="5"/>
        <v>40686</v>
      </c>
    </row>
    <row r="17" spans="1:34" ht="15.95" customHeight="1">
      <c r="A17" s="340"/>
      <c r="B17" s="343"/>
      <c r="C17" s="346"/>
      <c r="D17" s="326"/>
      <c r="E17" s="329"/>
      <c r="F17" s="358"/>
      <c r="G17" s="84" t="str">
        <f>LEFT(VLOOKUP(G16,参加チーム!$B$5:$G$73,6,FALSE),2)</f>
        <v>岩手</v>
      </c>
      <c r="H17" s="372"/>
      <c r="I17" s="326"/>
      <c r="J17" s="111"/>
      <c r="K17" s="353"/>
      <c r="L17" s="111"/>
      <c r="M17" s="326"/>
      <c r="N17" s="84" t="str">
        <f>LEFT(VLOOKUP(N16,参加チーム!$B$5:$G$73,6,FALSE),2)</f>
        <v>福島</v>
      </c>
      <c r="O17" s="372"/>
      <c r="P17" s="358"/>
      <c r="Q17" s="386"/>
      <c r="S17" s="165" t="str">
        <f>+"前"&amp;N16&amp;G16</f>
        <v>前CE</v>
      </c>
      <c r="T17" s="159" t="str">
        <f>+M16</f>
        <v/>
      </c>
      <c r="U17" s="159" t="str">
        <f>+I16</f>
        <v/>
      </c>
      <c r="V17" s="166">
        <f>+B12</f>
        <v>40686</v>
      </c>
      <c r="X17" s="163">
        <f t="shared" si="0"/>
        <v>5</v>
      </c>
      <c r="Y17" s="163">
        <f t="shared" si="1"/>
        <v>24</v>
      </c>
      <c r="Z17" s="163" t="str">
        <f t="shared" si="2"/>
        <v xml:space="preserve"> 5/24</v>
      </c>
      <c r="AA17" s="163" t="str">
        <f t="shared" si="3"/>
        <v>△</v>
      </c>
      <c r="AB17" s="89" t="str">
        <f t="shared" si="6"/>
        <v/>
      </c>
      <c r="AC17" s="163" t="str">
        <f>+Z17&amp;" "&amp;AA17&amp;" "&amp;T17&amp;"-"&amp;U17&amp;" "&amp;H16</f>
        <v xml:space="preserve"> 5/24 △ - Sabedoria</v>
      </c>
      <c r="AD17" s="89">
        <f>+L16</f>
        <v>0</v>
      </c>
      <c r="AE17" s="89">
        <f>+L17</f>
        <v>0</v>
      </c>
      <c r="AF17" s="89">
        <f>+J16</f>
        <v>0</v>
      </c>
      <c r="AG17" s="89">
        <f>+J17</f>
        <v>0</v>
      </c>
      <c r="AH17" s="164">
        <f t="shared" si="5"/>
        <v>40686</v>
      </c>
    </row>
    <row r="18" spans="1:34" ht="15.95" customHeight="1">
      <c r="A18" s="340"/>
      <c r="B18" s="343"/>
      <c r="C18" s="346"/>
      <c r="D18" s="348">
        <v>4</v>
      </c>
      <c r="E18" s="328">
        <v>0.60416666666666663</v>
      </c>
      <c r="F18" s="366">
        <v>0.66666666666666663</v>
      </c>
      <c r="G18" s="85" t="s">
        <v>299</v>
      </c>
      <c r="H18" s="377" t="str">
        <f>VLOOKUP(G18,参加チーム!$B$5:$G$73,IF($N$2=1,4,5),FALSE)</f>
        <v>malva</v>
      </c>
      <c r="I18" s="355" t="str">
        <f>IF(J18&lt;&gt;"",J18+J19,"")</f>
        <v/>
      </c>
      <c r="J18" s="111"/>
      <c r="K18" s="354" t="s">
        <v>76</v>
      </c>
      <c r="L18" s="111"/>
      <c r="M18" s="355" t="str">
        <f>IF(L18&lt;&gt;"",L18+L19,"")</f>
        <v/>
      </c>
      <c r="N18" s="85" t="s">
        <v>294</v>
      </c>
      <c r="O18" s="377" t="str">
        <f>VLOOKUP(N18,参加チーム!$B$5:$G$73,IF($N$2=1,4,5),FALSE)</f>
        <v>D-GUCCI</v>
      </c>
      <c r="P18" s="389" t="str">
        <f>+O18</f>
        <v>D-GUCCI</v>
      </c>
      <c r="Q18" s="386"/>
      <c r="S18" s="165" t="str">
        <f>+"前"&amp;G18&amp;N18</f>
        <v>前FD</v>
      </c>
      <c r="T18" s="159" t="str">
        <f>+I18</f>
        <v/>
      </c>
      <c r="U18" s="159" t="str">
        <f>+M18</f>
        <v/>
      </c>
      <c r="V18" s="166">
        <f>+B12</f>
        <v>40686</v>
      </c>
      <c r="X18" s="163">
        <f t="shared" si="0"/>
        <v>5</v>
      </c>
      <c r="Y18" s="163">
        <f t="shared" si="1"/>
        <v>24</v>
      </c>
      <c r="Z18" s="163" t="str">
        <f t="shared" si="2"/>
        <v xml:space="preserve"> 5/24</v>
      </c>
      <c r="AA18" s="163" t="str">
        <f t="shared" si="3"/>
        <v>△</v>
      </c>
      <c r="AB18" s="89" t="str">
        <f>IF(T18&lt;&gt;"",H18,"")</f>
        <v/>
      </c>
      <c r="AC18" s="163" t="str">
        <f>+Z18&amp;" "&amp;AA18&amp;" "&amp;T18&amp;"-"&amp;U18&amp;" "&amp;O18</f>
        <v xml:space="preserve"> 5/24 △ - D-GUCCI</v>
      </c>
      <c r="AD18" s="89">
        <f>+J18</f>
        <v>0</v>
      </c>
      <c r="AE18" s="89">
        <f>+J19</f>
        <v>0</v>
      </c>
      <c r="AF18" s="89">
        <f>+L18</f>
        <v>0</v>
      </c>
      <c r="AG18" s="89">
        <f>+L19</f>
        <v>0</v>
      </c>
      <c r="AH18" s="164">
        <f t="shared" si="5"/>
        <v>40686</v>
      </c>
    </row>
    <row r="19" spans="1:34" ht="15.95" customHeight="1" thickBot="1">
      <c r="A19" s="340"/>
      <c r="B19" s="363"/>
      <c r="C19" s="367"/>
      <c r="D19" s="368"/>
      <c r="E19" s="334"/>
      <c r="F19" s="384"/>
      <c r="G19" s="145" t="str">
        <f>LEFT(VLOOKUP(G18,参加チーム!$B$5:$G$73,6,FALSE),2)</f>
        <v>山形</v>
      </c>
      <c r="H19" s="378"/>
      <c r="I19" s="380"/>
      <c r="J19" s="146"/>
      <c r="K19" s="381"/>
      <c r="L19" s="146"/>
      <c r="M19" s="380"/>
      <c r="N19" s="145" t="str">
        <f>LEFT(VLOOKUP(N18,参加チーム!$B$5:$G$73,6,FALSE),2)</f>
        <v>宮城</v>
      </c>
      <c r="O19" s="378"/>
      <c r="P19" s="384"/>
      <c r="Q19" s="386"/>
      <c r="S19" s="167" t="str">
        <f>+"前"&amp;N18&amp;G18</f>
        <v>前DF</v>
      </c>
      <c r="T19" s="168" t="str">
        <f>+M18</f>
        <v/>
      </c>
      <c r="U19" s="168" t="str">
        <f>+I18</f>
        <v/>
      </c>
      <c r="V19" s="169">
        <f>+B12</f>
        <v>40686</v>
      </c>
      <c r="X19" s="163">
        <f t="shared" si="0"/>
        <v>5</v>
      </c>
      <c r="Y19" s="163">
        <f t="shared" si="1"/>
        <v>24</v>
      </c>
      <c r="Z19" s="163" t="str">
        <f t="shared" si="2"/>
        <v xml:space="preserve"> 5/24</v>
      </c>
      <c r="AA19" s="163" t="str">
        <f t="shared" si="3"/>
        <v>△</v>
      </c>
      <c r="AB19" s="89" t="str">
        <f t="shared" si="6"/>
        <v/>
      </c>
      <c r="AC19" s="163" t="str">
        <f>+Z19&amp;" "&amp;AA19&amp;" "&amp;T19&amp;"-"&amp;U19&amp;" "&amp;H18</f>
        <v xml:space="preserve"> 5/24 △ - malva</v>
      </c>
      <c r="AD19" s="89">
        <f>+L18</f>
        <v>0</v>
      </c>
      <c r="AE19" s="89">
        <f>+L19</f>
        <v>0</v>
      </c>
      <c r="AF19" s="89">
        <f>+J18</f>
        <v>0</v>
      </c>
      <c r="AG19" s="89">
        <f>+J19</f>
        <v>0</v>
      </c>
      <c r="AH19" s="164">
        <f t="shared" si="5"/>
        <v>40686</v>
      </c>
    </row>
    <row r="20" spans="1:34" ht="15.95" customHeight="1">
      <c r="A20" s="394">
        <v>3</v>
      </c>
      <c r="B20" s="362">
        <v>40707</v>
      </c>
      <c r="C20" s="369" t="s">
        <v>97</v>
      </c>
      <c r="D20" s="382">
        <v>1</v>
      </c>
      <c r="E20" s="335">
        <v>0.39583333333333331</v>
      </c>
      <c r="F20" s="373">
        <v>0.4375</v>
      </c>
      <c r="G20" s="83" t="s">
        <v>294</v>
      </c>
      <c r="H20" s="375" t="str">
        <f>VLOOKUP(G20,参加チーム!$B$5:$G$73,IF($N$2=1,4,5),FALSE)</f>
        <v>D-GUCCI</v>
      </c>
      <c r="I20" s="382" t="str">
        <f>IF(J20&lt;&gt;"",J20+J21,"")</f>
        <v/>
      </c>
      <c r="J20" s="120"/>
      <c r="K20" s="404" t="s">
        <v>76</v>
      </c>
      <c r="L20" s="120"/>
      <c r="M20" s="382" t="str">
        <f>IF(L20&lt;&gt;"",L20+L21,"")</f>
        <v/>
      </c>
      <c r="N20" s="83" t="s">
        <v>300</v>
      </c>
      <c r="O20" s="375" t="str">
        <f>VLOOKUP(N20,参加チーム!$B$5:$G$73,IF($N$2=1,4,5),FALSE)</f>
        <v>ULTIMO</v>
      </c>
      <c r="P20" s="402" t="str">
        <f>+O20</f>
        <v>ULTIMO</v>
      </c>
      <c r="Q20" s="391" t="str">
        <f>+H22</f>
        <v>volviendo</v>
      </c>
      <c r="S20" s="160" t="str">
        <f>+"前"&amp;G20&amp;N20</f>
        <v>前DG</v>
      </c>
      <c r="T20" s="161" t="str">
        <f>IF(I20&lt;&gt;"",I20,"")</f>
        <v/>
      </c>
      <c r="U20" s="161" t="str">
        <f>IF(M20&lt;&gt;"",M20,"")</f>
        <v/>
      </c>
      <c r="V20" s="162">
        <f>+B20</f>
        <v>40707</v>
      </c>
      <c r="X20" s="163">
        <f t="shared" si="0"/>
        <v>6</v>
      </c>
      <c r="Y20" s="163">
        <f t="shared" si="1"/>
        <v>14</v>
      </c>
      <c r="Z20" s="163" t="str">
        <f t="shared" si="2"/>
        <v xml:space="preserve"> 6/14</v>
      </c>
      <c r="AA20" s="163" t="str">
        <f t="shared" si="3"/>
        <v>△</v>
      </c>
      <c r="AB20" s="89" t="str">
        <f>IF(T20&lt;&gt;"",H20,"")</f>
        <v/>
      </c>
      <c r="AC20" s="163" t="str">
        <f>+Z20&amp;" "&amp;AA20&amp;" "&amp;T20&amp;"-"&amp;U20&amp;" "&amp;O20</f>
        <v xml:space="preserve"> 6/14 △ - ULTIMO</v>
      </c>
      <c r="AD20" s="89">
        <f>+J20</f>
        <v>0</v>
      </c>
      <c r="AE20" s="89">
        <f>+J21</f>
        <v>0</v>
      </c>
      <c r="AF20" s="89">
        <f>+L20</f>
        <v>0</v>
      </c>
      <c r="AG20" s="89">
        <f>+L21</f>
        <v>0</v>
      </c>
      <c r="AH20" s="164">
        <f t="shared" si="5"/>
        <v>40707</v>
      </c>
    </row>
    <row r="21" spans="1:34" ht="15.95" customHeight="1">
      <c r="A21" s="395"/>
      <c r="B21" s="397"/>
      <c r="C21" s="398"/>
      <c r="D21" s="336"/>
      <c r="E21" s="336"/>
      <c r="F21" s="374"/>
      <c r="G21" s="147" t="str">
        <f>LEFT(VLOOKUP(G20,参加チーム!$B$5:$G$73,6,FALSE),2)</f>
        <v>宮城</v>
      </c>
      <c r="H21" s="376"/>
      <c r="I21" s="336"/>
      <c r="J21" s="140"/>
      <c r="K21" s="403"/>
      <c r="L21" s="140"/>
      <c r="M21" s="336"/>
      <c r="N21" s="147" t="str">
        <f>LEFT(VLOOKUP(N20,参加チーム!$B$5:$G$73,6,FALSE),2)</f>
        <v>宮城</v>
      </c>
      <c r="O21" s="376"/>
      <c r="P21" s="374"/>
      <c r="Q21" s="392"/>
      <c r="S21" s="165" t="str">
        <f>+"前"&amp;N20&amp;G20</f>
        <v>前GD</v>
      </c>
      <c r="T21" s="159" t="str">
        <f>IF(M20&lt;&gt;"",M20,"")</f>
        <v/>
      </c>
      <c r="U21" s="159" t="str">
        <f>IF(I20&lt;&gt;"",I20,"")</f>
        <v/>
      </c>
      <c r="V21" s="166">
        <f>+B20</f>
        <v>40707</v>
      </c>
      <c r="X21" s="163">
        <f t="shared" si="0"/>
        <v>6</v>
      </c>
      <c r="Y21" s="163">
        <f t="shared" si="1"/>
        <v>14</v>
      </c>
      <c r="Z21" s="163" t="str">
        <f t="shared" si="2"/>
        <v xml:space="preserve"> 6/14</v>
      </c>
      <c r="AA21" s="163" t="str">
        <f t="shared" si="3"/>
        <v>△</v>
      </c>
      <c r="AB21" s="89" t="str">
        <f t="shared" ref="AB21:AB27" si="7">IF(T21&lt;&gt;"",O20,"")</f>
        <v/>
      </c>
      <c r="AC21" s="163" t="str">
        <f>+Z21&amp;" "&amp;AA21&amp;" "&amp;T21&amp;"-"&amp;U21&amp;" "&amp;H20</f>
        <v xml:space="preserve"> 6/14 △ - D-GUCCI</v>
      </c>
      <c r="AD21" s="89">
        <f>+L20</f>
        <v>0</v>
      </c>
      <c r="AE21" s="89">
        <f>+L21</f>
        <v>0</v>
      </c>
      <c r="AF21" s="89">
        <f>+J20</f>
        <v>0</v>
      </c>
      <c r="AG21" s="89">
        <f>+J21</f>
        <v>0</v>
      </c>
      <c r="AH21" s="164">
        <f t="shared" si="5"/>
        <v>40707</v>
      </c>
    </row>
    <row r="22" spans="1:34" ht="15.95" customHeight="1">
      <c r="A22" s="395"/>
      <c r="B22" s="397"/>
      <c r="C22" s="398"/>
      <c r="D22" s="336">
        <v>2</v>
      </c>
      <c r="E22" s="337">
        <v>0.45138888888888895</v>
      </c>
      <c r="F22" s="401">
        <v>0.51388888888888895</v>
      </c>
      <c r="G22" s="148" t="s">
        <v>295</v>
      </c>
      <c r="H22" s="376" t="str">
        <f>VLOOKUP(G22,参加チーム!$B$5:$G$73,IF($N$2=1,4,5),FALSE)</f>
        <v>volviendo</v>
      </c>
      <c r="I22" s="336" t="str">
        <f>IF(J22&lt;&gt;"",J22+J23,"")</f>
        <v/>
      </c>
      <c r="J22" s="140"/>
      <c r="K22" s="403" t="s">
        <v>76</v>
      </c>
      <c r="L22" s="140"/>
      <c r="M22" s="336" t="str">
        <f>IF(L22&lt;&gt;"",L22+L23,"")</f>
        <v/>
      </c>
      <c r="N22" s="148" t="s">
        <v>301</v>
      </c>
      <c r="O22" s="376" t="str">
        <f>VLOOKUP(N22,参加チーム!$B$5:$G$73,IF($N$2=1,4,5),FALSE)</f>
        <v>Itatica</v>
      </c>
      <c r="P22" s="374" t="str">
        <f>+O22</f>
        <v>Itatica</v>
      </c>
      <c r="Q22" s="392"/>
      <c r="S22" s="165" t="str">
        <f>+"前"&amp;G22&amp;N22</f>
        <v>前CH</v>
      </c>
      <c r="T22" s="159" t="str">
        <f>+I22</f>
        <v/>
      </c>
      <c r="U22" s="159" t="str">
        <f>+M22</f>
        <v/>
      </c>
      <c r="V22" s="166">
        <f>+B20</f>
        <v>40707</v>
      </c>
      <c r="X22" s="163">
        <f t="shared" si="0"/>
        <v>6</v>
      </c>
      <c r="Y22" s="163">
        <f t="shared" si="1"/>
        <v>14</v>
      </c>
      <c r="Z22" s="163" t="str">
        <f t="shared" si="2"/>
        <v xml:space="preserve"> 6/14</v>
      </c>
      <c r="AA22" s="163" t="str">
        <f t="shared" si="3"/>
        <v>△</v>
      </c>
      <c r="AB22" s="89" t="str">
        <f>IF(T22&lt;&gt;"",H22,"")</f>
        <v/>
      </c>
      <c r="AC22" s="163" t="str">
        <f>+Z22&amp;" "&amp;AA22&amp;" "&amp;T22&amp;"-"&amp;U22&amp;" "&amp;O22</f>
        <v xml:space="preserve"> 6/14 △ - Itatica</v>
      </c>
      <c r="AD22" s="89">
        <f>+J22</f>
        <v>0</v>
      </c>
      <c r="AE22" s="89">
        <f>+J23</f>
        <v>0</v>
      </c>
      <c r="AF22" s="89">
        <f>+L22</f>
        <v>0</v>
      </c>
      <c r="AG22" s="89">
        <f>+L23</f>
        <v>0</v>
      </c>
      <c r="AH22" s="164">
        <f t="shared" si="5"/>
        <v>40707</v>
      </c>
    </row>
    <row r="23" spans="1:34" ht="15.95" customHeight="1">
      <c r="A23" s="395"/>
      <c r="B23" s="397"/>
      <c r="C23" s="399" t="s">
        <v>246</v>
      </c>
      <c r="D23" s="336"/>
      <c r="E23" s="336"/>
      <c r="F23" s="374"/>
      <c r="G23" s="147" t="str">
        <f>LEFT(VLOOKUP(G22,参加チーム!$B$5:$G$73,6,FALSE),2)</f>
        <v>福島</v>
      </c>
      <c r="H23" s="376"/>
      <c r="I23" s="336"/>
      <c r="J23" s="140"/>
      <c r="K23" s="403"/>
      <c r="L23" s="140"/>
      <c r="M23" s="336"/>
      <c r="N23" s="147" t="str">
        <f>LEFT(VLOOKUP(N22,参加チーム!$B$5:$G$73,6,FALSE),2)</f>
        <v>青森</v>
      </c>
      <c r="O23" s="376"/>
      <c r="P23" s="374"/>
      <c r="Q23" s="392"/>
      <c r="S23" s="165" t="str">
        <f>+"前"&amp;N22&amp;G22</f>
        <v>前HC</v>
      </c>
      <c r="T23" s="159" t="str">
        <f>+M22</f>
        <v/>
      </c>
      <c r="U23" s="159" t="str">
        <f>+I22</f>
        <v/>
      </c>
      <c r="V23" s="166">
        <f>+B20</f>
        <v>40707</v>
      </c>
      <c r="X23" s="163">
        <f t="shared" si="0"/>
        <v>6</v>
      </c>
      <c r="Y23" s="163">
        <f t="shared" si="1"/>
        <v>14</v>
      </c>
      <c r="Z23" s="163" t="str">
        <f t="shared" si="2"/>
        <v xml:space="preserve"> 6/14</v>
      </c>
      <c r="AA23" s="163" t="str">
        <f t="shared" si="3"/>
        <v>△</v>
      </c>
      <c r="AB23" s="89" t="str">
        <f t="shared" si="7"/>
        <v/>
      </c>
      <c r="AC23" s="163" t="str">
        <f>+Z23&amp;" "&amp;AA23&amp;" "&amp;T23&amp;"-"&amp;U23&amp;" "&amp;H22</f>
        <v xml:space="preserve"> 6/14 △ - volviendo</v>
      </c>
      <c r="AD23" s="89">
        <f>+L22</f>
        <v>0</v>
      </c>
      <c r="AE23" s="89">
        <f>+L23</f>
        <v>0</v>
      </c>
      <c r="AF23" s="89">
        <f>+J22</f>
        <v>0</v>
      </c>
      <c r="AG23" s="89">
        <f>+J23</f>
        <v>0</v>
      </c>
      <c r="AH23" s="164">
        <f t="shared" si="5"/>
        <v>40707</v>
      </c>
    </row>
    <row r="24" spans="1:34" ht="15.95" customHeight="1">
      <c r="A24" s="395"/>
      <c r="B24" s="397"/>
      <c r="C24" s="376"/>
      <c r="D24" s="336">
        <v>3</v>
      </c>
      <c r="E24" s="338">
        <v>0.52777777777777779</v>
      </c>
      <c r="F24" s="401">
        <v>0.59027777777777779</v>
      </c>
      <c r="G24" s="148" t="s">
        <v>297</v>
      </c>
      <c r="H24" s="376" t="str">
        <f>VLOOKUP(G24,参加チーム!$B$5:$G$73,IF($N$2=1,4,5),FALSE)</f>
        <v>ヴォスクオーレ</v>
      </c>
      <c r="I24" s="336" t="str">
        <f>IF(J24&lt;&gt;"",J24+J25,"")</f>
        <v/>
      </c>
      <c r="J24" s="140"/>
      <c r="K24" s="403" t="s">
        <v>76</v>
      </c>
      <c r="L24" s="140"/>
      <c r="M24" s="336" t="str">
        <f>IF(L24&lt;&gt;"",L24+L25,"")</f>
        <v/>
      </c>
      <c r="N24" s="148" t="s">
        <v>299</v>
      </c>
      <c r="O24" s="376" t="str">
        <f>VLOOKUP(N24,参加チーム!$B$5:$G$73,IF($N$2=1,4,5),FALSE)</f>
        <v>malva</v>
      </c>
      <c r="P24" s="374" t="str">
        <f>+O24</f>
        <v>malva</v>
      </c>
      <c r="Q24" s="392"/>
      <c r="S24" s="165" t="str">
        <f>+"前"&amp;G24&amp;N24</f>
        <v>前AF</v>
      </c>
      <c r="T24" s="159" t="str">
        <f>+I24</f>
        <v/>
      </c>
      <c r="U24" s="159" t="str">
        <f>+M24</f>
        <v/>
      </c>
      <c r="V24" s="166">
        <f>+B20</f>
        <v>40707</v>
      </c>
      <c r="X24" s="163">
        <f t="shared" si="0"/>
        <v>6</v>
      </c>
      <c r="Y24" s="163">
        <f t="shared" si="1"/>
        <v>14</v>
      </c>
      <c r="Z24" s="163" t="str">
        <f t="shared" si="2"/>
        <v xml:space="preserve"> 6/14</v>
      </c>
      <c r="AA24" s="163" t="str">
        <f t="shared" si="3"/>
        <v>△</v>
      </c>
      <c r="AB24" s="89" t="str">
        <f>IF(T24&lt;&gt;"",H24,"")</f>
        <v/>
      </c>
      <c r="AC24" s="163" t="str">
        <f>+Z24&amp;" "&amp;AA24&amp;" "&amp;T24&amp;"-"&amp;U24&amp;" "&amp;O24</f>
        <v xml:space="preserve"> 6/14 △ - malva</v>
      </c>
      <c r="AD24" s="89">
        <f>+J24</f>
        <v>0</v>
      </c>
      <c r="AE24" s="89">
        <f>+J25</f>
        <v>0</v>
      </c>
      <c r="AF24" s="89">
        <f>+L24</f>
        <v>0</v>
      </c>
      <c r="AG24" s="89">
        <f>+L25</f>
        <v>0</v>
      </c>
      <c r="AH24" s="164">
        <f t="shared" si="5"/>
        <v>40707</v>
      </c>
    </row>
    <row r="25" spans="1:34" ht="15.95" customHeight="1">
      <c r="A25" s="395"/>
      <c r="B25" s="397"/>
      <c r="C25" s="376"/>
      <c r="D25" s="336"/>
      <c r="E25" s="338"/>
      <c r="F25" s="374"/>
      <c r="G25" s="147" t="str">
        <f>LEFT(VLOOKUP(G24,参加チーム!$B$5:$G$73,6,FALSE),2)</f>
        <v>宮城</v>
      </c>
      <c r="H25" s="376"/>
      <c r="I25" s="336"/>
      <c r="J25" s="140"/>
      <c r="K25" s="403"/>
      <c r="L25" s="140"/>
      <c r="M25" s="336"/>
      <c r="N25" s="147" t="str">
        <f>LEFT(VLOOKUP(N24,参加チーム!$B$5:$G$73,6,FALSE),2)</f>
        <v>山形</v>
      </c>
      <c r="O25" s="376"/>
      <c r="P25" s="374"/>
      <c r="Q25" s="392"/>
      <c r="S25" s="165" t="str">
        <f>+"前"&amp;N24&amp;G24</f>
        <v>前FA</v>
      </c>
      <c r="T25" s="159" t="str">
        <f>+M24</f>
        <v/>
      </c>
      <c r="U25" s="159" t="str">
        <f>+I24</f>
        <v/>
      </c>
      <c r="V25" s="166">
        <f>+B20</f>
        <v>40707</v>
      </c>
      <c r="X25" s="163">
        <f t="shared" si="0"/>
        <v>6</v>
      </c>
      <c r="Y25" s="163">
        <f t="shared" si="1"/>
        <v>14</v>
      </c>
      <c r="Z25" s="163" t="str">
        <f t="shared" si="2"/>
        <v xml:space="preserve"> 6/14</v>
      </c>
      <c r="AA25" s="163" t="str">
        <f t="shared" si="3"/>
        <v>△</v>
      </c>
      <c r="AB25" s="89" t="str">
        <f t="shared" si="7"/>
        <v/>
      </c>
      <c r="AC25" s="163" t="str">
        <f>+Z25&amp;" "&amp;AA25&amp;" "&amp;T25&amp;"-"&amp;U25&amp;" "&amp;H24</f>
        <v xml:space="preserve"> 6/14 △ - ヴォスクオーレ</v>
      </c>
      <c r="AD25" s="89">
        <f>+L24</f>
        <v>0</v>
      </c>
      <c r="AE25" s="89">
        <f>+L25</f>
        <v>0</v>
      </c>
      <c r="AF25" s="89">
        <f>+J24</f>
        <v>0</v>
      </c>
      <c r="AG25" s="89">
        <f>+J25</f>
        <v>0</v>
      </c>
      <c r="AH25" s="164">
        <f t="shared" si="5"/>
        <v>40707</v>
      </c>
    </row>
    <row r="26" spans="1:34" ht="15.95" customHeight="1">
      <c r="A26" s="395"/>
      <c r="B26" s="397"/>
      <c r="C26" s="376"/>
      <c r="D26" s="336">
        <v>4</v>
      </c>
      <c r="E26" s="338">
        <v>0.60416666666666663</v>
      </c>
      <c r="F26" s="401">
        <v>0.66666666666666663</v>
      </c>
      <c r="G26" s="148" t="s">
        <v>296</v>
      </c>
      <c r="H26" s="376" t="str">
        <f>VLOOKUP(G26,参加チーム!$B$5:$G$73,IF($N$2=1,4,5),FALSE)</f>
        <v>BANFF</v>
      </c>
      <c r="I26" s="336" t="str">
        <f>IF(J26&lt;&gt;"",J26+J27,"")</f>
        <v/>
      </c>
      <c r="J26" s="140"/>
      <c r="K26" s="403" t="s">
        <v>76</v>
      </c>
      <c r="L26" s="140"/>
      <c r="M26" s="336" t="str">
        <f>IF(L26&lt;&gt;"",L26+L27,"")</f>
        <v/>
      </c>
      <c r="N26" s="148" t="s">
        <v>298</v>
      </c>
      <c r="O26" s="376" t="str">
        <f>VLOOKUP(N26,参加チーム!$B$5:$G$73,IF($N$2=1,4,5),FALSE)</f>
        <v>Sabedoria</v>
      </c>
      <c r="P26" s="374" t="str">
        <f>+O26</f>
        <v>Sabedoria</v>
      </c>
      <c r="Q26" s="392"/>
      <c r="S26" s="165" t="str">
        <f>+"前"&amp;G26&amp;N26</f>
        <v>前BE</v>
      </c>
      <c r="T26" s="159" t="str">
        <f>+I26</f>
        <v/>
      </c>
      <c r="U26" s="159" t="str">
        <f>+M26</f>
        <v/>
      </c>
      <c r="V26" s="166">
        <f>+B20</f>
        <v>40707</v>
      </c>
      <c r="X26" s="163">
        <f t="shared" si="0"/>
        <v>6</v>
      </c>
      <c r="Y26" s="163">
        <f t="shared" si="1"/>
        <v>14</v>
      </c>
      <c r="Z26" s="163" t="str">
        <f t="shared" si="2"/>
        <v xml:space="preserve"> 6/14</v>
      </c>
      <c r="AA26" s="163" t="str">
        <f t="shared" si="3"/>
        <v>△</v>
      </c>
      <c r="AB26" s="89" t="str">
        <f>IF(T26&lt;&gt;"",H26,"")</f>
        <v/>
      </c>
      <c r="AC26" s="163" t="str">
        <f>+Z26&amp;" "&amp;AA26&amp;" "&amp;T26&amp;"-"&amp;U26&amp;" "&amp;O26</f>
        <v xml:space="preserve"> 6/14 △ - Sabedoria</v>
      </c>
      <c r="AD26" s="89">
        <f>+J26</f>
        <v>0</v>
      </c>
      <c r="AE26" s="89">
        <f>+J27</f>
        <v>0</v>
      </c>
      <c r="AF26" s="89">
        <f>+L26</f>
        <v>0</v>
      </c>
      <c r="AG26" s="89">
        <f>+L27</f>
        <v>0</v>
      </c>
      <c r="AH26" s="164">
        <f t="shared" si="5"/>
        <v>40707</v>
      </c>
    </row>
    <row r="27" spans="1:34" ht="15.95" customHeight="1" thickBot="1">
      <c r="A27" s="396"/>
      <c r="B27" s="344"/>
      <c r="C27" s="347"/>
      <c r="D27" s="400"/>
      <c r="E27" s="339"/>
      <c r="F27" s="405"/>
      <c r="G27" s="121" t="str">
        <f>LEFT(VLOOKUP(G26,参加チーム!$B$5:$G$73,6,FALSE),2)</f>
        <v>宮城</v>
      </c>
      <c r="H27" s="347"/>
      <c r="I27" s="400"/>
      <c r="J27" s="122"/>
      <c r="K27" s="406"/>
      <c r="L27" s="122"/>
      <c r="M27" s="400"/>
      <c r="N27" s="121" t="str">
        <f>LEFT(VLOOKUP(N26,参加チーム!$B$5:$G$73,6,FALSE),2)</f>
        <v>岩手</v>
      </c>
      <c r="O27" s="347"/>
      <c r="P27" s="405"/>
      <c r="Q27" s="393"/>
      <c r="S27" s="167" t="str">
        <f>+"前"&amp;N26&amp;G26</f>
        <v>前EB</v>
      </c>
      <c r="T27" s="168" t="str">
        <f>+M26</f>
        <v/>
      </c>
      <c r="U27" s="168" t="str">
        <f>+I26</f>
        <v/>
      </c>
      <c r="V27" s="169">
        <f>+B20</f>
        <v>40707</v>
      </c>
      <c r="X27" s="163">
        <f t="shared" si="0"/>
        <v>6</v>
      </c>
      <c r="Y27" s="163">
        <f t="shared" si="1"/>
        <v>14</v>
      </c>
      <c r="Z27" s="163" t="str">
        <f t="shared" si="2"/>
        <v xml:space="preserve"> 6/14</v>
      </c>
      <c r="AA27" s="163" t="str">
        <f t="shared" si="3"/>
        <v>△</v>
      </c>
      <c r="AB27" s="89" t="str">
        <f t="shared" si="7"/>
        <v/>
      </c>
      <c r="AC27" s="163" t="str">
        <f>+Z27&amp;" "&amp;AA27&amp;" "&amp;T27&amp;"-"&amp;U27&amp;" "&amp;H26</f>
        <v xml:space="preserve"> 6/14 △ - BANFF</v>
      </c>
      <c r="AD27" s="89">
        <f>+L26</f>
        <v>0</v>
      </c>
      <c r="AE27" s="89">
        <f>+L27</f>
        <v>0</v>
      </c>
      <c r="AF27" s="89">
        <f>+J26</f>
        <v>0</v>
      </c>
      <c r="AG27" s="89">
        <f>+J27</f>
        <v>0</v>
      </c>
      <c r="AH27" s="164">
        <f t="shared" si="5"/>
        <v>40707</v>
      </c>
    </row>
    <row r="28" spans="1:34" ht="15.95" customHeight="1">
      <c r="A28" s="340">
        <v>4</v>
      </c>
      <c r="B28" s="342">
        <v>40721</v>
      </c>
      <c r="C28" s="364" t="s">
        <v>77</v>
      </c>
      <c r="D28" s="368">
        <v>1</v>
      </c>
      <c r="E28" s="331">
        <v>0.39583333333333331</v>
      </c>
      <c r="F28" s="410">
        <v>0.4375</v>
      </c>
      <c r="G28" s="149" t="s">
        <v>298</v>
      </c>
      <c r="H28" s="378" t="str">
        <f>VLOOKUP(G28,参加チーム!$B$5:$G$73,IF($N$2=1,4,5),FALSE)</f>
        <v>Sabedoria</v>
      </c>
      <c r="I28" s="380" t="str">
        <f>IF(J28&lt;&gt;"",J28+J29,"")</f>
        <v/>
      </c>
      <c r="J28" s="150"/>
      <c r="K28" s="381" t="s">
        <v>76</v>
      </c>
      <c r="L28" s="150"/>
      <c r="M28" s="380" t="str">
        <f>IF(L28&lt;&gt;"",L28+L29,"")</f>
        <v/>
      </c>
      <c r="N28" s="149" t="s">
        <v>297</v>
      </c>
      <c r="O28" s="378" t="str">
        <f>VLOOKUP(N28,参加チーム!$B$5:$G$73,IF($N$2=1,4,5),FALSE)</f>
        <v>ヴォスクオーレ</v>
      </c>
      <c r="P28" s="384" t="str">
        <f>+O28</f>
        <v>ヴォスクオーレ</v>
      </c>
      <c r="Q28" s="386" t="str">
        <f>+H34</f>
        <v>ULTIMO</v>
      </c>
      <c r="S28" s="160" t="str">
        <f>+"前"&amp;G28&amp;N28</f>
        <v>前EA</v>
      </c>
      <c r="T28" s="161" t="str">
        <f>IF(I28&lt;&gt;"",I28,"")</f>
        <v/>
      </c>
      <c r="U28" s="161" t="str">
        <f>IF(M28&lt;&gt;"",M28,"")</f>
        <v/>
      </c>
      <c r="V28" s="162">
        <f>+B28</f>
        <v>40721</v>
      </c>
      <c r="X28" s="163">
        <f t="shared" si="0"/>
        <v>6</v>
      </c>
      <c r="Y28" s="163">
        <f t="shared" si="1"/>
        <v>28</v>
      </c>
      <c r="Z28" s="163" t="str">
        <f t="shared" si="2"/>
        <v xml:space="preserve"> 6/28</v>
      </c>
      <c r="AA28" s="163" t="str">
        <f t="shared" si="3"/>
        <v>△</v>
      </c>
      <c r="AB28" s="89" t="str">
        <f>IF(T28&lt;&gt;"",H28,"")</f>
        <v/>
      </c>
      <c r="AC28" s="163" t="str">
        <f>+Z28&amp;" "&amp;AA28&amp;" "&amp;T28&amp;"-"&amp;U28&amp;" "&amp;O28</f>
        <v xml:space="preserve"> 6/28 △ - ヴォスクオーレ</v>
      </c>
      <c r="AD28" s="89">
        <f>+J28</f>
        <v>0</v>
      </c>
      <c r="AE28" s="89">
        <f>+J29</f>
        <v>0</v>
      </c>
      <c r="AF28" s="89">
        <f>+L28</f>
        <v>0</v>
      </c>
      <c r="AG28" s="89">
        <f>+L29</f>
        <v>0</v>
      </c>
      <c r="AH28" s="164">
        <f t="shared" si="5"/>
        <v>40721</v>
      </c>
    </row>
    <row r="29" spans="1:34" ht="15.95" customHeight="1">
      <c r="A29" s="340"/>
      <c r="B29" s="343"/>
      <c r="C29" s="365"/>
      <c r="D29" s="360"/>
      <c r="E29" s="326"/>
      <c r="F29" s="358"/>
      <c r="G29" s="84" t="str">
        <f>LEFT(VLOOKUP(G28,参加チーム!$B$5:$G$73,6,FALSE),2)</f>
        <v>岩手</v>
      </c>
      <c r="H29" s="372"/>
      <c r="I29" s="326"/>
      <c r="J29" s="111"/>
      <c r="K29" s="353"/>
      <c r="L29" s="111"/>
      <c r="M29" s="326"/>
      <c r="N29" s="84" t="str">
        <f>LEFT(VLOOKUP(N28,参加チーム!$B$5:$G$73,6,FALSE),2)</f>
        <v>宮城</v>
      </c>
      <c r="O29" s="372"/>
      <c r="P29" s="358"/>
      <c r="Q29" s="386"/>
      <c r="S29" s="165" t="str">
        <f>+"前"&amp;N28&amp;G28</f>
        <v>前AE</v>
      </c>
      <c r="T29" s="159" t="str">
        <f>IF(M28&lt;&gt;"",M28,"")</f>
        <v/>
      </c>
      <c r="U29" s="159" t="str">
        <f>IF(I28&lt;&gt;"",I28,"")</f>
        <v/>
      </c>
      <c r="V29" s="166">
        <f>+B28</f>
        <v>40721</v>
      </c>
      <c r="X29" s="163">
        <f t="shared" si="0"/>
        <v>6</v>
      </c>
      <c r="Y29" s="163">
        <f t="shared" si="1"/>
        <v>28</v>
      </c>
      <c r="Z29" s="163" t="str">
        <f t="shared" si="2"/>
        <v xml:space="preserve"> 6/28</v>
      </c>
      <c r="AA29" s="163" t="str">
        <f t="shared" si="3"/>
        <v>△</v>
      </c>
      <c r="AB29" s="89" t="str">
        <f t="shared" ref="AB29:AB35" si="8">IF(T29&lt;&gt;"",O28,"")</f>
        <v/>
      </c>
      <c r="AC29" s="163" t="str">
        <f>+Z29&amp;" "&amp;AA29&amp;" "&amp;T29&amp;"-"&amp;U29&amp;" "&amp;H28</f>
        <v xml:space="preserve"> 6/28 △ - Sabedoria</v>
      </c>
      <c r="AD29" s="89">
        <f>+L28</f>
        <v>0</v>
      </c>
      <c r="AE29" s="89">
        <f>+L29</f>
        <v>0</v>
      </c>
      <c r="AF29" s="89">
        <f>+J28</f>
        <v>0</v>
      </c>
      <c r="AG29" s="89">
        <f>+J29</f>
        <v>0</v>
      </c>
      <c r="AH29" s="164">
        <f t="shared" si="5"/>
        <v>40721</v>
      </c>
    </row>
    <row r="30" spans="1:34" ht="15.95" customHeight="1">
      <c r="A30" s="340"/>
      <c r="B30" s="343"/>
      <c r="C30" s="365"/>
      <c r="D30" s="348">
        <v>2</v>
      </c>
      <c r="E30" s="327">
        <v>0.45138888888888895</v>
      </c>
      <c r="F30" s="366">
        <v>0.51388888888888895</v>
      </c>
      <c r="G30" s="85" t="s">
        <v>299</v>
      </c>
      <c r="H30" s="371" t="str">
        <f>VLOOKUP(G30,参加チーム!$B$5:$G$73,IF($N$2=1,4,5),FALSE)</f>
        <v>malva</v>
      </c>
      <c r="I30" s="355" t="str">
        <f>IF(J30&lt;&gt;"",J30+J31,"")</f>
        <v/>
      </c>
      <c r="J30" s="111"/>
      <c r="K30" s="354" t="s">
        <v>76</v>
      </c>
      <c r="L30" s="111"/>
      <c r="M30" s="355" t="str">
        <f>IF(L30&lt;&gt;"",L30+L31,"")</f>
        <v/>
      </c>
      <c r="N30" s="85" t="s">
        <v>296</v>
      </c>
      <c r="O30" s="371" t="str">
        <f>VLOOKUP(N30,参加チーム!$B$5:$G$73,IF($N$2=1,4,5),FALSE)</f>
        <v>BANFF</v>
      </c>
      <c r="P30" s="389" t="str">
        <f>+O30</f>
        <v>BANFF</v>
      </c>
      <c r="Q30" s="386"/>
      <c r="S30" s="165" t="str">
        <f>+"前"&amp;G30&amp;N30</f>
        <v>前FB</v>
      </c>
      <c r="T30" s="159" t="str">
        <f>+I30</f>
        <v/>
      </c>
      <c r="U30" s="159" t="str">
        <f>+M30</f>
        <v/>
      </c>
      <c r="V30" s="166">
        <f>+B28</f>
        <v>40721</v>
      </c>
      <c r="X30" s="163">
        <f t="shared" si="0"/>
        <v>6</v>
      </c>
      <c r="Y30" s="163">
        <f t="shared" si="1"/>
        <v>28</v>
      </c>
      <c r="Z30" s="163" t="str">
        <f t="shared" si="2"/>
        <v xml:space="preserve"> 6/28</v>
      </c>
      <c r="AA30" s="163" t="str">
        <f t="shared" si="3"/>
        <v>△</v>
      </c>
      <c r="AB30" s="89" t="str">
        <f>IF(T30&lt;&gt;"",H30,"")</f>
        <v/>
      </c>
      <c r="AC30" s="163" t="str">
        <f>+Z30&amp;" "&amp;AA30&amp;" "&amp;T30&amp;"-"&amp;U30&amp;" "&amp;O30</f>
        <v xml:space="preserve"> 6/28 △ - BANFF</v>
      </c>
      <c r="AD30" s="89">
        <f>+J30</f>
        <v>0</v>
      </c>
      <c r="AE30" s="89">
        <f>+J31</f>
        <v>0</v>
      </c>
      <c r="AF30" s="89">
        <f>+L30</f>
        <v>0</v>
      </c>
      <c r="AG30" s="89">
        <f>+L31</f>
        <v>0</v>
      </c>
      <c r="AH30" s="164">
        <f t="shared" si="5"/>
        <v>40721</v>
      </c>
    </row>
    <row r="31" spans="1:34" ht="15.95" customHeight="1">
      <c r="A31" s="340"/>
      <c r="B31" s="343"/>
      <c r="C31" s="407" t="s">
        <v>121</v>
      </c>
      <c r="D31" s="360"/>
      <c r="E31" s="326"/>
      <c r="F31" s="358"/>
      <c r="G31" s="84" t="str">
        <f>LEFT(VLOOKUP(G30,参加チーム!$B$5:$G$73,6,FALSE),2)</f>
        <v>山形</v>
      </c>
      <c r="H31" s="372"/>
      <c r="I31" s="326"/>
      <c r="J31" s="111"/>
      <c r="K31" s="353"/>
      <c r="L31" s="111"/>
      <c r="M31" s="326"/>
      <c r="N31" s="84" t="str">
        <f>LEFT(VLOOKUP(N30,参加チーム!$B$5:$G$73,6,FALSE),2)</f>
        <v>宮城</v>
      </c>
      <c r="O31" s="372"/>
      <c r="P31" s="358"/>
      <c r="Q31" s="386"/>
      <c r="S31" s="165" t="str">
        <f>+"前"&amp;N30&amp;G30</f>
        <v>前BF</v>
      </c>
      <c r="T31" s="159" t="str">
        <f>+M30</f>
        <v/>
      </c>
      <c r="U31" s="159" t="str">
        <f>+I30</f>
        <v/>
      </c>
      <c r="V31" s="166">
        <f>+B28</f>
        <v>40721</v>
      </c>
      <c r="X31" s="163">
        <f t="shared" si="0"/>
        <v>6</v>
      </c>
      <c r="Y31" s="163">
        <f t="shared" si="1"/>
        <v>28</v>
      </c>
      <c r="Z31" s="163" t="str">
        <f t="shared" si="2"/>
        <v xml:space="preserve"> 6/28</v>
      </c>
      <c r="AA31" s="163" t="str">
        <f t="shared" si="3"/>
        <v>△</v>
      </c>
      <c r="AB31" s="89" t="str">
        <f t="shared" si="8"/>
        <v/>
      </c>
      <c r="AC31" s="163" t="str">
        <f>+Z31&amp;" "&amp;AA31&amp;" "&amp;T31&amp;"-"&amp;U31&amp;" "&amp;H30</f>
        <v xml:space="preserve"> 6/28 △ - malva</v>
      </c>
      <c r="AD31" s="89">
        <f>+L30</f>
        <v>0</v>
      </c>
      <c r="AE31" s="89">
        <f>+L31</f>
        <v>0</v>
      </c>
      <c r="AF31" s="89">
        <f>+J30</f>
        <v>0</v>
      </c>
      <c r="AG31" s="89">
        <f>+J31</f>
        <v>0</v>
      </c>
      <c r="AH31" s="164">
        <f t="shared" si="5"/>
        <v>40721</v>
      </c>
    </row>
    <row r="32" spans="1:34" ht="15.95" customHeight="1">
      <c r="A32" s="340"/>
      <c r="B32" s="343"/>
      <c r="C32" s="408"/>
      <c r="D32" s="355">
        <v>3</v>
      </c>
      <c r="E32" s="328">
        <v>0.52777777777777779</v>
      </c>
      <c r="F32" s="366">
        <v>0.59027777777777779</v>
      </c>
      <c r="G32" s="85" t="s">
        <v>301</v>
      </c>
      <c r="H32" s="371" t="str">
        <f>VLOOKUP(G32,参加チーム!$B$5:$G$73,IF($N$2=1,4,5),FALSE)</f>
        <v>Itatica</v>
      </c>
      <c r="I32" s="355" t="str">
        <f>IF(J32&lt;&gt;"",J32+J33,"")</f>
        <v/>
      </c>
      <c r="J32" s="111"/>
      <c r="K32" s="354" t="s">
        <v>76</v>
      </c>
      <c r="L32" s="111"/>
      <c r="M32" s="355" t="str">
        <f>IF(L32&lt;&gt;"",L32+L33,"")</f>
        <v/>
      </c>
      <c r="N32" s="85" t="s">
        <v>294</v>
      </c>
      <c r="O32" s="371" t="str">
        <f>VLOOKUP(N32,参加チーム!$B$5:$G$73,IF($N$2=1,4,5),FALSE)</f>
        <v>D-GUCCI</v>
      </c>
      <c r="P32" s="389" t="str">
        <f>+O32</f>
        <v>D-GUCCI</v>
      </c>
      <c r="Q32" s="386"/>
      <c r="S32" s="165" t="str">
        <f>+"前"&amp;G32&amp;N32</f>
        <v>前HD</v>
      </c>
      <c r="T32" s="159" t="str">
        <f>+I32</f>
        <v/>
      </c>
      <c r="U32" s="159" t="str">
        <f>+M32</f>
        <v/>
      </c>
      <c r="V32" s="166">
        <f>+B28</f>
        <v>40721</v>
      </c>
      <c r="X32" s="163">
        <f t="shared" si="0"/>
        <v>6</v>
      </c>
      <c r="Y32" s="163">
        <f t="shared" si="1"/>
        <v>28</v>
      </c>
      <c r="Z32" s="163" t="str">
        <f t="shared" si="2"/>
        <v xml:space="preserve"> 6/28</v>
      </c>
      <c r="AA32" s="163" t="str">
        <f t="shared" si="3"/>
        <v>△</v>
      </c>
      <c r="AB32" s="89" t="str">
        <f>IF(T32&lt;&gt;"",H32,"")</f>
        <v/>
      </c>
      <c r="AC32" s="163" t="str">
        <f>+Z32&amp;" "&amp;AA32&amp;" "&amp;T32&amp;"-"&amp;U32&amp;" "&amp;O32</f>
        <v xml:space="preserve"> 6/28 △ - D-GUCCI</v>
      </c>
      <c r="AD32" s="89">
        <f>+J32</f>
        <v>0</v>
      </c>
      <c r="AE32" s="89">
        <f>+J33</f>
        <v>0</v>
      </c>
      <c r="AF32" s="89">
        <f>+L32</f>
        <v>0</v>
      </c>
      <c r="AG32" s="89">
        <f>+L33</f>
        <v>0</v>
      </c>
      <c r="AH32" s="164">
        <f t="shared" si="5"/>
        <v>40721</v>
      </c>
    </row>
    <row r="33" spans="1:34" ht="15.95" customHeight="1">
      <c r="A33" s="340"/>
      <c r="B33" s="343"/>
      <c r="C33" s="408"/>
      <c r="D33" s="326"/>
      <c r="E33" s="329"/>
      <c r="F33" s="358"/>
      <c r="G33" s="84" t="str">
        <f>LEFT(VLOOKUP(G32,参加チーム!$B$5:$G$73,6,FALSE),2)</f>
        <v>青森</v>
      </c>
      <c r="H33" s="372"/>
      <c r="I33" s="326"/>
      <c r="J33" s="111"/>
      <c r="K33" s="353"/>
      <c r="L33" s="111"/>
      <c r="M33" s="326"/>
      <c r="N33" s="84" t="str">
        <f>LEFT(VLOOKUP(N32,参加チーム!$B$5:$G$73,6,FALSE),2)</f>
        <v>宮城</v>
      </c>
      <c r="O33" s="372"/>
      <c r="P33" s="358"/>
      <c r="Q33" s="386"/>
      <c r="S33" s="165" t="str">
        <f>+"前"&amp;N32&amp;G32</f>
        <v>前DH</v>
      </c>
      <c r="T33" s="159" t="str">
        <f>+M32</f>
        <v/>
      </c>
      <c r="U33" s="159" t="str">
        <f>+I32</f>
        <v/>
      </c>
      <c r="V33" s="166">
        <f>+B28</f>
        <v>40721</v>
      </c>
      <c r="X33" s="163">
        <f t="shared" si="0"/>
        <v>6</v>
      </c>
      <c r="Y33" s="163">
        <f t="shared" si="1"/>
        <v>28</v>
      </c>
      <c r="Z33" s="163" t="str">
        <f t="shared" si="2"/>
        <v xml:space="preserve"> 6/28</v>
      </c>
      <c r="AA33" s="163" t="str">
        <f t="shared" si="3"/>
        <v>△</v>
      </c>
      <c r="AB33" s="89" t="str">
        <f t="shared" si="8"/>
        <v/>
      </c>
      <c r="AC33" s="163" t="str">
        <f>+Z33&amp;" "&amp;AA33&amp;" "&amp;T33&amp;"-"&amp;U33&amp;" "&amp;H32</f>
        <v xml:space="preserve"> 6/28 △ - Itatica</v>
      </c>
      <c r="AD33" s="89">
        <f>+L32</f>
        <v>0</v>
      </c>
      <c r="AE33" s="89">
        <f>+L33</f>
        <v>0</v>
      </c>
      <c r="AF33" s="89">
        <f>+J32</f>
        <v>0</v>
      </c>
      <c r="AG33" s="89">
        <f>+J33</f>
        <v>0</v>
      </c>
      <c r="AH33" s="164">
        <f t="shared" si="5"/>
        <v>40721</v>
      </c>
    </row>
    <row r="34" spans="1:34" ht="15.95" customHeight="1">
      <c r="A34" s="340"/>
      <c r="B34" s="343"/>
      <c r="C34" s="408"/>
      <c r="D34" s="348">
        <v>4</v>
      </c>
      <c r="E34" s="338">
        <v>0.60416666666666663</v>
      </c>
      <c r="F34" s="366">
        <v>0.66666666666666663</v>
      </c>
      <c r="G34" s="85" t="s">
        <v>300</v>
      </c>
      <c r="H34" s="371" t="str">
        <f>VLOOKUP(G34,参加チーム!$B$5:$G$73,IF($N$2=1,4,5),FALSE)</f>
        <v>ULTIMO</v>
      </c>
      <c r="I34" s="355" t="str">
        <f>IF(J34&lt;&gt;"",J34+J35,"")</f>
        <v/>
      </c>
      <c r="J34" s="111"/>
      <c r="K34" s="354" t="s">
        <v>76</v>
      </c>
      <c r="L34" s="111"/>
      <c r="M34" s="355" t="str">
        <f>IF(L34&lt;&gt;"",L34+L35,"")</f>
        <v/>
      </c>
      <c r="N34" s="85" t="s">
        <v>302</v>
      </c>
      <c r="O34" s="371" t="str">
        <f>VLOOKUP(N34,参加チーム!$B$5:$G$73,IF($N$2=1,4,5),FALSE)</f>
        <v>volviendo</v>
      </c>
      <c r="P34" s="389" t="str">
        <f>+O34</f>
        <v>volviendo</v>
      </c>
      <c r="Q34" s="386"/>
      <c r="S34" s="165" t="str">
        <f>+"前"&amp;G34&amp;N34</f>
        <v>前GC</v>
      </c>
      <c r="T34" s="159" t="str">
        <f>+I34</f>
        <v/>
      </c>
      <c r="U34" s="159" t="str">
        <f>+M34</f>
        <v/>
      </c>
      <c r="V34" s="166">
        <f>+B28</f>
        <v>40721</v>
      </c>
      <c r="X34" s="163">
        <f t="shared" si="0"/>
        <v>6</v>
      </c>
      <c r="Y34" s="163">
        <f t="shared" si="1"/>
        <v>28</v>
      </c>
      <c r="Z34" s="163" t="str">
        <f t="shared" si="2"/>
        <v xml:space="preserve"> 6/28</v>
      </c>
      <c r="AA34" s="163" t="str">
        <f t="shared" si="3"/>
        <v>△</v>
      </c>
      <c r="AB34" s="89" t="str">
        <f>IF(T34&lt;&gt;"",H34,"")</f>
        <v/>
      </c>
      <c r="AC34" s="163" t="str">
        <f>+Z34&amp;" "&amp;AA34&amp;" "&amp;T34&amp;"-"&amp;U34&amp;" "&amp;O34</f>
        <v xml:space="preserve"> 6/28 △ - volviendo</v>
      </c>
      <c r="AD34" s="89">
        <f>+J34</f>
        <v>0</v>
      </c>
      <c r="AE34" s="89">
        <f>+J35</f>
        <v>0</v>
      </c>
      <c r="AF34" s="89">
        <f>+L34</f>
        <v>0</v>
      </c>
      <c r="AG34" s="89">
        <f>+L35</f>
        <v>0</v>
      </c>
      <c r="AH34" s="164">
        <f t="shared" si="5"/>
        <v>40721</v>
      </c>
    </row>
    <row r="35" spans="1:34" ht="15.95" customHeight="1" thickBot="1">
      <c r="A35" s="341"/>
      <c r="B35" s="344"/>
      <c r="C35" s="409"/>
      <c r="D35" s="349"/>
      <c r="E35" s="339"/>
      <c r="F35" s="370"/>
      <c r="G35" s="84" t="str">
        <f>LEFT(VLOOKUP(G34,参加チーム!$B$5:$G$73,6,FALSE),2)</f>
        <v>宮城</v>
      </c>
      <c r="H35" s="372"/>
      <c r="I35" s="326"/>
      <c r="J35" s="111"/>
      <c r="K35" s="353"/>
      <c r="L35" s="111"/>
      <c r="M35" s="326"/>
      <c r="N35" s="84" t="str">
        <f>LEFT(VLOOKUP(N34,参加チーム!$B$5:$G$73,6,FALSE),2)</f>
        <v>福島</v>
      </c>
      <c r="O35" s="372"/>
      <c r="P35" s="358"/>
      <c r="Q35" s="387"/>
      <c r="S35" s="167" t="str">
        <f>+"前"&amp;N34&amp;G34</f>
        <v>前CG</v>
      </c>
      <c r="T35" s="168" t="str">
        <f>+M34</f>
        <v/>
      </c>
      <c r="U35" s="168" t="str">
        <f>+I34</f>
        <v/>
      </c>
      <c r="V35" s="169">
        <f>+B28</f>
        <v>40721</v>
      </c>
      <c r="X35" s="163">
        <f t="shared" si="0"/>
        <v>6</v>
      </c>
      <c r="Y35" s="163">
        <f t="shared" si="1"/>
        <v>28</v>
      </c>
      <c r="Z35" s="163" t="str">
        <f t="shared" si="2"/>
        <v xml:space="preserve"> 6/28</v>
      </c>
      <c r="AA35" s="163" t="str">
        <f t="shared" si="3"/>
        <v>△</v>
      </c>
      <c r="AB35" s="89" t="str">
        <f t="shared" si="8"/>
        <v/>
      </c>
      <c r="AC35" s="163" t="str">
        <f>+Z35&amp;" "&amp;AA35&amp;" "&amp;T35&amp;"-"&amp;U35&amp;" "&amp;H34</f>
        <v xml:space="preserve"> 6/28 △ - ULTIMO</v>
      </c>
      <c r="AD35" s="89">
        <f>+L34</f>
        <v>0</v>
      </c>
      <c r="AE35" s="89">
        <f>+L35</f>
        <v>0</v>
      </c>
      <c r="AF35" s="89">
        <f>+J34</f>
        <v>0</v>
      </c>
      <c r="AG35" s="89">
        <f>+J35</f>
        <v>0</v>
      </c>
      <c r="AH35" s="164">
        <f t="shared" si="5"/>
        <v>40721</v>
      </c>
    </row>
    <row r="36" spans="1:34" ht="15.95" customHeight="1">
      <c r="A36" s="361">
        <v>5</v>
      </c>
      <c r="B36" s="362">
        <v>40728</v>
      </c>
      <c r="C36" s="369" t="s">
        <v>49</v>
      </c>
      <c r="D36" s="359">
        <v>1</v>
      </c>
      <c r="E36" s="325">
        <v>0.39583333333333331</v>
      </c>
      <c r="F36" s="357">
        <v>0.4375</v>
      </c>
      <c r="G36" s="83" t="s">
        <v>299</v>
      </c>
      <c r="H36" s="379" t="str">
        <f>VLOOKUP(G36,参加チーム!$B$5:$G$73,IF($N$2=1,4,5),FALSE)</f>
        <v>malva</v>
      </c>
      <c r="I36" s="351" t="str">
        <f>IF(J36&lt;&gt;"",J36+J37,"")</f>
        <v/>
      </c>
      <c r="J36" s="120"/>
      <c r="K36" s="352" t="s">
        <v>76</v>
      </c>
      <c r="L36" s="120"/>
      <c r="M36" s="351" t="str">
        <f>IF(L36&lt;&gt;"",L36+L37,"")</f>
        <v/>
      </c>
      <c r="N36" s="83" t="s">
        <v>300</v>
      </c>
      <c r="O36" s="379" t="str">
        <f>VLOOKUP(N36,参加チーム!$B$5:$G$73,IF($N$2=1,4,5),FALSE)</f>
        <v>ULTIMO</v>
      </c>
      <c r="P36" s="390" t="str">
        <f>+O36</f>
        <v>ULTIMO</v>
      </c>
      <c r="Q36" s="385" t="str">
        <f>+H36</f>
        <v>malva</v>
      </c>
      <c r="S36" s="160" t="str">
        <f>+"前"&amp;G36&amp;N36</f>
        <v>前FG</v>
      </c>
      <c r="T36" s="161" t="str">
        <f>IF(I36&lt;&gt;"",I36,"")</f>
        <v/>
      </c>
      <c r="U36" s="161" t="str">
        <f>IF(M36&lt;&gt;"",M36,"")</f>
        <v/>
      </c>
      <c r="V36" s="162">
        <f>+B36</f>
        <v>40728</v>
      </c>
      <c r="X36" s="163">
        <f t="shared" ref="X36:X59" si="9">MONTH(V36)</f>
        <v>7</v>
      </c>
      <c r="Y36" s="163">
        <f t="shared" ref="Y36:Y59" si="10">DAY(V36)</f>
        <v>5</v>
      </c>
      <c r="Z36" s="163" t="str">
        <f t="shared" ref="Z36:Z59" si="11">IF(LEN(X36)=1," ","")&amp;X36&amp;"/"&amp;IF(LEN(Y36)=1," ","")&amp;Y36</f>
        <v xml:space="preserve"> 7/ 5</v>
      </c>
      <c r="AA36" s="163" t="str">
        <f t="shared" ref="AA36:AA59" si="12">IF(T36&gt;U36,"○",IF(T36&lt;U36,"●","△"))</f>
        <v>△</v>
      </c>
      <c r="AB36" s="89" t="str">
        <f>IF(T36&lt;&gt;"",H36,"")</f>
        <v/>
      </c>
      <c r="AC36" s="163" t="str">
        <f>+Z36&amp;" "&amp;AA36&amp;" "&amp;T36&amp;"-"&amp;U36&amp;" "&amp;O36</f>
        <v xml:space="preserve"> 7/ 5 △ - ULTIMO</v>
      </c>
      <c r="AD36" s="89">
        <f>+J36</f>
        <v>0</v>
      </c>
      <c r="AE36" s="89">
        <f>+J37</f>
        <v>0</v>
      </c>
      <c r="AF36" s="89">
        <f>+L36</f>
        <v>0</v>
      </c>
      <c r="AG36" s="89">
        <f>+L37</f>
        <v>0</v>
      </c>
      <c r="AH36" s="164">
        <f t="shared" si="5"/>
        <v>40728</v>
      </c>
    </row>
    <row r="37" spans="1:34" ht="15.95" customHeight="1">
      <c r="A37" s="340"/>
      <c r="B37" s="343"/>
      <c r="C37" s="365"/>
      <c r="D37" s="360"/>
      <c r="E37" s="326"/>
      <c r="F37" s="358"/>
      <c r="G37" s="84" t="str">
        <f>LEFT(VLOOKUP(G36,参加チーム!$B$5:$G$73,6,FALSE),2)</f>
        <v>山形</v>
      </c>
      <c r="H37" s="372"/>
      <c r="I37" s="326"/>
      <c r="J37" s="111"/>
      <c r="K37" s="353"/>
      <c r="L37" s="111"/>
      <c r="M37" s="326"/>
      <c r="N37" s="84" t="str">
        <f>LEFT(VLOOKUP(N36,参加チーム!$B$5:$G$73,6,FALSE),2)</f>
        <v>宮城</v>
      </c>
      <c r="O37" s="372"/>
      <c r="P37" s="358"/>
      <c r="Q37" s="386"/>
      <c r="S37" s="165" t="str">
        <f>+"前"&amp;N36&amp;G36</f>
        <v>前GF</v>
      </c>
      <c r="T37" s="159" t="str">
        <f>IF(M36&lt;&gt;"",M36,"")</f>
        <v/>
      </c>
      <c r="U37" s="159" t="str">
        <f>IF(I36&lt;&gt;"",I36,"")</f>
        <v/>
      </c>
      <c r="V37" s="166">
        <f>+B36</f>
        <v>40728</v>
      </c>
      <c r="X37" s="163">
        <f t="shared" si="9"/>
        <v>7</v>
      </c>
      <c r="Y37" s="163">
        <f t="shared" si="10"/>
        <v>5</v>
      </c>
      <c r="Z37" s="163" t="str">
        <f t="shared" si="11"/>
        <v xml:space="preserve"> 7/ 5</v>
      </c>
      <c r="AA37" s="163" t="str">
        <f t="shared" si="12"/>
        <v>△</v>
      </c>
      <c r="AB37" s="89" t="str">
        <f t="shared" ref="AB37:AB43" si="13">IF(T37&lt;&gt;"",O36,"")</f>
        <v/>
      </c>
      <c r="AC37" s="163" t="str">
        <f>+Z37&amp;" "&amp;AA37&amp;" "&amp;T37&amp;"-"&amp;U37&amp;" "&amp;H36</f>
        <v xml:space="preserve"> 7/ 5 △ - malva</v>
      </c>
      <c r="AD37" s="89">
        <f>+L36</f>
        <v>0</v>
      </c>
      <c r="AE37" s="89">
        <f>+L37</f>
        <v>0</v>
      </c>
      <c r="AF37" s="89">
        <f>+J36</f>
        <v>0</v>
      </c>
      <c r="AG37" s="89">
        <f>+J37</f>
        <v>0</v>
      </c>
      <c r="AH37" s="164">
        <f t="shared" si="5"/>
        <v>40728</v>
      </c>
    </row>
    <row r="38" spans="1:34" ht="15.95" customHeight="1">
      <c r="A38" s="340"/>
      <c r="B38" s="343"/>
      <c r="C38" s="365"/>
      <c r="D38" s="348">
        <v>2</v>
      </c>
      <c r="E38" s="327">
        <v>0.45138888888888895</v>
      </c>
      <c r="F38" s="366">
        <v>0.51388888888888895</v>
      </c>
      <c r="G38" s="85" t="s">
        <v>298</v>
      </c>
      <c r="H38" s="371" t="str">
        <f>VLOOKUP(G38,参加チーム!$B$5:$G$73,IF($N$2=1,4,5),FALSE)</f>
        <v>Sabedoria</v>
      </c>
      <c r="I38" s="355" t="str">
        <f>IF(J38&lt;&gt;"",J38+J39,"")</f>
        <v/>
      </c>
      <c r="J38" s="111"/>
      <c r="K38" s="354" t="s">
        <v>76</v>
      </c>
      <c r="L38" s="111"/>
      <c r="M38" s="355" t="str">
        <f>IF(L38&lt;&gt;"",L38+L39,"")</f>
        <v/>
      </c>
      <c r="N38" s="85" t="s">
        <v>301</v>
      </c>
      <c r="O38" s="371" t="str">
        <f>VLOOKUP(N38,参加チーム!$B$5:$G$73,IF($N$2=1,4,5),FALSE)</f>
        <v>Itatica</v>
      </c>
      <c r="P38" s="389" t="str">
        <f>+O38</f>
        <v>Itatica</v>
      </c>
      <c r="Q38" s="386"/>
      <c r="S38" s="165" t="str">
        <f>+"前"&amp;G38&amp;N38</f>
        <v>前EH</v>
      </c>
      <c r="T38" s="159" t="str">
        <f>+I38</f>
        <v/>
      </c>
      <c r="U38" s="159" t="str">
        <f>+M38</f>
        <v/>
      </c>
      <c r="V38" s="166">
        <f>+B36</f>
        <v>40728</v>
      </c>
      <c r="X38" s="163">
        <f t="shared" si="9"/>
        <v>7</v>
      </c>
      <c r="Y38" s="163">
        <f t="shared" si="10"/>
        <v>5</v>
      </c>
      <c r="Z38" s="163" t="str">
        <f t="shared" si="11"/>
        <v xml:space="preserve"> 7/ 5</v>
      </c>
      <c r="AA38" s="163" t="str">
        <f t="shared" si="12"/>
        <v>△</v>
      </c>
      <c r="AB38" s="89" t="str">
        <f>IF(T38&lt;&gt;"",H38,"")</f>
        <v/>
      </c>
      <c r="AC38" s="163" t="str">
        <f>+Z38&amp;" "&amp;AA38&amp;" "&amp;T38&amp;"-"&amp;U38&amp;" "&amp;O38</f>
        <v xml:space="preserve"> 7/ 5 △ - Itatica</v>
      </c>
      <c r="AD38" s="89">
        <f>+J38</f>
        <v>0</v>
      </c>
      <c r="AE38" s="89">
        <f>+J39</f>
        <v>0</v>
      </c>
      <c r="AF38" s="89">
        <f>+L38</f>
        <v>0</v>
      </c>
      <c r="AG38" s="89">
        <f>+L39</f>
        <v>0</v>
      </c>
      <c r="AH38" s="164">
        <f t="shared" si="5"/>
        <v>40728</v>
      </c>
    </row>
    <row r="39" spans="1:34" ht="15.95" customHeight="1">
      <c r="A39" s="340"/>
      <c r="B39" s="343"/>
      <c r="C39" s="345" t="s">
        <v>243</v>
      </c>
      <c r="D39" s="360"/>
      <c r="E39" s="326"/>
      <c r="F39" s="358"/>
      <c r="G39" s="84" t="str">
        <f>LEFT(VLOOKUP(G38,参加チーム!$B$5:$G$73,6,FALSE),2)</f>
        <v>岩手</v>
      </c>
      <c r="H39" s="372"/>
      <c r="I39" s="326"/>
      <c r="J39" s="111"/>
      <c r="K39" s="353"/>
      <c r="L39" s="111"/>
      <c r="M39" s="326"/>
      <c r="N39" s="84" t="str">
        <f>LEFT(VLOOKUP(N38,参加チーム!$B$5:$G$73,6,FALSE),2)</f>
        <v>青森</v>
      </c>
      <c r="O39" s="372"/>
      <c r="P39" s="358"/>
      <c r="Q39" s="386"/>
      <c r="S39" s="165" t="str">
        <f>+"前"&amp;N38&amp;G38</f>
        <v>前HE</v>
      </c>
      <c r="T39" s="159" t="str">
        <f>+M38</f>
        <v/>
      </c>
      <c r="U39" s="159" t="str">
        <f>+I38</f>
        <v/>
      </c>
      <c r="V39" s="166">
        <f>+B36</f>
        <v>40728</v>
      </c>
      <c r="X39" s="163">
        <f t="shared" si="9"/>
        <v>7</v>
      </c>
      <c r="Y39" s="163">
        <f t="shared" si="10"/>
        <v>5</v>
      </c>
      <c r="Z39" s="163" t="str">
        <f t="shared" si="11"/>
        <v xml:space="preserve"> 7/ 5</v>
      </c>
      <c r="AA39" s="163" t="str">
        <f t="shared" si="12"/>
        <v>△</v>
      </c>
      <c r="AB39" s="89" t="str">
        <f t="shared" si="13"/>
        <v/>
      </c>
      <c r="AC39" s="163" t="str">
        <f>+Z39&amp;" "&amp;AA39&amp;" "&amp;T39&amp;"-"&amp;U39&amp;" "&amp;H38</f>
        <v xml:space="preserve"> 7/ 5 △ - Sabedoria</v>
      </c>
      <c r="AD39" s="89">
        <f>+L38</f>
        <v>0</v>
      </c>
      <c r="AE39" s="89">
        <f>+L39</f>
        <v>0</v>
      </c>
      <c r="AF39" s="89">
        <f>+J38</f>
        <v>0</v>
      </c>
      <c r="AG39" s="89">
        <f>+J39</f>
        <v>0</v>
      </c>
      <c r="AH39" s="164">
        <f t="shared" si="5"/>
        <v>40728</v>
      </c>
    </row>
    <row r="40" spans="1:34" ht="15.95" customHeight="1">
      <c r="A40" s="340"/>
      <c r="B40" s="343"/>
      <c r="C40" s="346"/>
      <c r="D40" s="355">
        <v>3</v>
      </c>
      <c r="E40" s="328">
        <v>0.52777777777777779</v>
      </c>
      <c r="F40" s="366">
        <v>0.59027777777777779</v>
      </c>
      <c r="G40" s="85" t="s">
        <v>296</v>
      </c>
      <c r="H40" s="371" t="str">
        <f>VLOOKUP(G40,参加チーム!$B$5:$G$73,IF($N$2=1,4,5),FALSE)</f>
        <v>BANFF</v>
      </c>
      <c r="I40" s="355" t="str">
        <f>IF(J40&lt;&gt;"",J40+J41,"")</f>
        <v/>
      </c>
      <c r="J40" s="111"/>
      <c r="K40" s="354" t="s">
        <v>76</v>
      </c>
      <c r="L40" s="111"/>
      <c r="M40" s="355" t="str">
        <f>IF(L40&lt;&gt;"",L40+L41,"")</f>
        <v/>
      </c>
      <c r="N40" s="85" t="s">
        <v>295</v>
      </c>
      <c r="O40" s="371" t="str">
        <f>VLOOKUP(N40,参加チーム!$B$5:$G$73,IF($N$2=1,4,5),FALSE)</f>
        <v>volviendo</v>
      </c>
      <c r="P40" s="389" t="str">
        <f>+O40</f>
        <v>volviendo</v>
      </c>
      <c r="Q40" s="386"/>
      <c r="S40" s="165" t="str">
        <f>+"前"&amp;G40&amp;N40</f>
        <v>前BC</v>
      </c>
      <c r="T40" s="159" t="str">
        <f>+I40</f>
        <v/>
      </c>
      <c r="U40" s="159" t="str">
        <f>+M40</f>
        <v/>
      </c>
      <c r="V40" s="166">
        <f>+B36</f>
        <v>40728</v>
      </c>
      <c r="X40" s="163">
        <f t="shared" si="9"/>
        <v>7</v>
      </c>
      <c r="Y40" s="163">
        <f t="shared" si="10"/>
        <v>5</v>
      </c>
      <c r="Z40" s="163" t="str">
        <f t="shared" si="11"/>
        <v xml:space="preserve"> 7/ 5</v>
      </c>
      <c r="AA40" s="163" t="str">
        <f t="shared" si="12"/>
        <v>△</v>
      </c>
      <c r="AB40" s="89" t="str">
        <f>IF(T40&lt;&gt;"",H40,"")</f>
        <v/>
      </c>
      <c r="AC40" s="163" t="str">
        <f>+Z40&amp;" "&amp;AA40&amp;" "&amp;T40&amp;"-"&amp;U40&amp;" "&amp;O40</f>
        <v xml:space="preserve"> 7/ 5 △ - volviendo</v>
      </c>
      <c r="AD40" s="89">
        <f>+J40</f>
        <v>0</v>
      </c>
      <c r="AE40" s="89">
        <f>+J41</f>
        <v>0</v>
      </c>
      <c r="AF40" s="89">
        <f>+L40</f>
        <v>0</v>
      </c>
      <c r="AG40" s="89">
        <f>+L41</f>
        <v>0</v>
      </c>
      <c r="AH40" s="164">
        <f t="shared" si="5"/>
        <v>40728</v>
      </c>
    </row>
    <row r="41" spans="1:34" ht="15.95" customHeight="1">
      <c r="A41" s="340"/>
      <c r="B41" s="343"/>
      <c r="C41" s="346"/>
      <c r="D41" s="326"/>
      <c r="E41" s="329"/>
      <c r="F41" s="358"/>
      <c r="G41" s="84" t="str">
        <f>LEFT(VLOOKUP(G40,参加チーム!$B$5:$G$73,6,FALSE),2)</f>
        <v>宮城</v>
      </c>
      <c r="H41" s="372"/>
      <c r="I41" s="326"/>
      <c r="J41" s="111"/>
      <c r="K41" s="353"/>
      <c r="L41" s="111"/>
      <c r="M41" s="326"/>
      <c r="N41" s="84" t="str">
        <f>LEFT(VLOOKUP(N40,参加チーム!$B$5:$G$73,6,FALSE),2)</f>
        <v>福島</v>
      </c>
      <c r="O41" s="372"/>
      <c r="P41" s="358"/>
      <c r="Q41" s="386"/>
      <c r="S41" s="165" t="str">
        <f>+"前"&amp;N40&amp;G40</f>
        <v>前CB</v>
      </c>
      <c r="T41" s="159" t="str">
        <f>+M40</f>
        <v/>
      </c>
      <c r="U41" s="159" t="str">
        <f>+I40</f>
        <v/>
      </c>
      <c r="V41" s="166">
        <f>+B36</f>
        <v>40728</v>
      </c>
      <c r="X41" s="163">
        <f t="shared" si="9"/>
        <v>7</v>
      </c>
      <c r="Y41" s="163">
        <f t="shared" si="10"/>
        <v>5</v>
      </c>
      <c r="Z41" s="163" t="str">
        <f t="shared" si="11"/>
        <v xml:space="preserve"> 7/ 5</v>
      </c>
      <c r="AA41" s="163" t="str">
        <f t="shared" si="12"/>
        <v>△</v>
      </c>
      <c r="AB41" s="89" t="str">
        <f t="shared" si="13"/>
        <v/>
      </c>
      <c r="AC41" s="163" t="str">
        <f>+Z41&amp;" "&amp;AA41&amp;" "&amp;T41&amp;"-"&amp;U41&amp;" "&amp;H40</f>
        <v xml:space="preserve"> 7/ 5 △ - BANFF</v>
      </c>
      <c r="AD41" s="89">
        <f>+L40</f>
        <v>0</v>
      </c>
      <c r="AE41" s="89">
        <f>+L41</f>
        <v>0</v>
      </c>
      <c r="AF41" s="89">
        <f>+J40</f>
        <v>0</v>
      </c>
      <c r="AG41" s="89">
        <f>+J41</f>
        <v>0</v>
      </c>
      <c r="AH41" s="164">
        <f t="shared" si="5"/>
        <v>40728</v>
      </c>
    </row>
    <row r="42" spans="1:34" ht="15.95" customHeight="1">
      <c r="A42" s="340"/>
      <c r="B42" s="343"/>
      <c r="C42" s="346"/>
      <c r="D42" s="348">
        <v>4</v>
      </c>
      <c r="E42" s="328">
        <v>0.60416666666666663</v>
      </c>
      <c r="F42" s="366">
        <v>0.66666666666666663</v>
      </c>
      <c r="G42" s="85" t="s">
        <v>297</v>
      </c>
      <c r="H42" s="377" t="str">
        <f>VLOOKUP(G42,参加チーム!$B$5:$G$73,IF($N$2=1,4,5),FALSE)</f>
        <v>ヴォスクオーレ</v>
      </c>
      <c r="I42" s="355" t="str">
        <f>IF(J42&lt;&gt;"",J42+J43,"")</f>
        <v/>
      </c>
      <c r="J42" s="111"/>
      <c r="K42" s="354" t="s">
        <v>76</v>
      </c>
      <c r="L42" s="111"/>
      <c r="M42" s="355" t="str">
        <f>IF(L42&lt;&gt;"",L42+L43,"")</f>
        <v/>
      </c>
      <c r="N42" s="85" t="s">
        <v>294</v>
      </c>
      <c r="O42" s="377" t="str">
        <f>VLOOKUP(N42,参加チーム!$B$5:$G$73,IF($N$2=1,4,5),FALSE)</f>
        <v>D-GUCCI</v>
      </c>
      <c r="P42" s="389" t="str">
        <f>+O42</f>
        <v>D-GUCCI</v>
      </c>
      <c r="Q42" s="386"/>
      <c r="S42" s="165" t="str">
        <f>+"前"&amp;G42&amp;N42</f>
        <v>前AD</v>
      </c>
      <c r="T42" s="159" t="str">
        <f>+I42</f>
        <v/>
      </c>
      <c r="U42" s="159" t="str">
        <f>+M42</f>
        <v/>
      </c>
      <c r="V42" s="166">
        <f>+B36</f>
        <v>40728</v>
      </c>
      <c r="X42" s="163">
        <f t="shared" si="9"/>
        <v>7</v>
      </c>
      <c r="Y42" s="163">
        <f t="shared" si="10"/>
        <v>5</v>
      </c>
      <c r="Z42" s="163" t="str">
        <f t="shared" si="11"/>
        <v xml:space="preserve"> 7/ 5</v>
      </c>
      <c r="AA42" s="163" t="str">
        <f t="shared" si="12"/>
        <v>△</v>
      </c>
      <c r="AB42" s="89" t="str">
        <f>IF(T42&lt;&gt;"",H42,"")</f>
        <v/>
      </c>
      <c r="AC42" s="163" t="str">
        <f>+Z42&amp;" "&amp;AA42&amp;" "&amp;T42&amp;"-"&amp;U42&amp;" "&amp;O42</f>
        <v xml:space="preserve"> 7/ 5 △ - D-GUCCI</v>
      </c>
      <c r="AD42" s="89">
        <f>+J42</f>
        <v>0</v>
      </c>
      <c r="AE42" s="89">
        <f>+J43</f>
        <v>0</v>
      </c>
      <c r="AF42" s="89">
        <f>+L42</f>
        <v>0</v>
      </c>
      <c r="AG42" s="89">
        <f>+L43</f>
        <v>0</v>
      </c>
      <c r="AH42" s="164">
        <f t="shared" si="5"/>
        <v>40728</v>
      </c>
    </row>
    <row r="43" spans="1:34" ht="15.95" customHeight="1" thickBot="1">
      <c r="A43" s="341"/>
      <c r="B43" s="344"/>
      <c r="C43" s="347"/>
      <c r="D43" s="349"/>
      <c r="E43" s="330"/>
      <c r="F43" s="370"/>
      <c r="G43" s="84" t="str">
        <f>LEFT(VLOOKUP(G42,参加チーム!$B$5:$G$73,6,FALSE),2)</f>
        <v>宮城</v>
      </c>
      <c r="H43" s="383"/>
      <c r="I43" s="356"/>
      <c r="J43" s="122"/>
      <c r="K43" s="388"/>
      <c r="L43" s="122"/>
      <c r="M43" s="356"/>
      <c r="N43" s="84" t="str">
        <f>LEFT(VLOOKUP(N42,参加チーム!$B$5:$G$73,6,FALSE),2)</f>
        <v>宮城</v>
      </c>
      <c r="O43" s="383"/>
      <c r="P43" s="370"/>
      <c r="Q43" s="387"/>
      <c r="S43" s="167" t="str">
        <f>+"前"&amp;N42&amp;G42</f>
        <v>前DA</v>
      </c>
      <c r="T43" s="168" t="str">
        <f>+M42</f>
        <v/>
      </c>
      <c r="U43" s="168" t="str">
        <f>+I42</f>
        <v/>
      </c>
      <c r="V43" s="169">
        <f>+B36</f>
        <v>40728</v>
      </c>
      <c r="X43" s="163">
        <f t="shared" si="9"/>
        <v>7</v>
      </c>
      <c r="Y43" s="163">
        <f t="shared" si="10"/>
        <v>5</v>
      </c>
      <c r="Z43" s="163" t="str">
        <f t="shared" si="11"/>
        <v xml:space="preserve"> 7/ 5</v>
      </c>
      <c r="AA43" s="163" t="str">
        <f t="shared" si="12"/>
        <v>△</v>
      </c>
      <c r="AB43" s="89" t="str">
        <f t="shared" si="13"/>
        <v/>
      </c>
      <c r="AC43" s="163" t="str">
        <f>+Z43&amp;" "&amp;AA43&amp;" "&amp;T43&amp;"-"&amp;U43&amp;" "&amp;H42</f>
        <v xml:space="preserve"> 7/ 5 △ - ヴォスクオーレ</v>
      </c>
      <c r="AD43" s="89">
        <f>+L42</f>
        <v>0</v>
      </c>
      <c r="AE43" s="89">
        <f>+L43</f>
        <v>0</v>
      </c>
      <c r="AF43" s="89">
        <f>+J42</f>
        <v>0</v>
      </c>
      <c r="AG43" s="89">
        <f>+J43</f>
        <v>0</v>
      </c>
      <c r="AH43" s="164">
        <f t="shared" si="5"/>
        <v>40728</v>
      </c>
    </row>
    <row r="44" spans="1:34" ht="15.95" customHeight="1">
      <c r="A44" s="361">
        <v>6</v>
      </c>
      <c r="B44" s="362">
        <v>40743</v>
      </c>
      <c r="C44" s="364" t="s">
        <v>77</v>
      </c>
      <c r="D44" s="359">
        <v>1</v>
      </c>
      <c r="E44" s="325">
        <v>0.39583333333333331</v>
      </c>
      <c r="F44" s="357">
        <v>0.4375</v>
      </c>
      <c r="G44" s="83" t="s">
        <v>303</v>
      </c>
      <c r="H44" s="379" t="str">
        <f>VLOOKUP(G44,参加チーム!$B$5:$G$73,IF($N$2=1,4,5),FALSE)</f>
        <v>volviendo</v>
      </c>
      <c r="I44" s="351" t="str">
        <f>IF(J44&lt;&gt;"",J44+J45,"")</f>
        <v/>
      </c>
      <c r="J44" s="120"/>
      <c r="K44" s="352" t="s">
        <v>76</v>
      </c>
      <c r="L44" s="120"/>
      <c r="M44" s="351" t="str">
        <f>IF(L44&lt;&gt;"",L44+L45,"")</f>
        <v/>
      </c>
      <c r="N44" s="83" t="s">
        <v>304</v>
      </c>
      <c r="O44" s="379" t="str">
        <f>VLOOKUP(N44,参加チーム!$B$5:$G$73,IF($N$2=1,4,5),FALSE)</f>
        <v>ヴォスクオーレ</v>
      </c>
      <c r="P44" s="390" t="str">
        <f>+O44</f>
        <v>ヴォスクオーレ</v>
      </c>
      <c r="Q44" s="385" t="str">
        <f>+H46</f>
        <v>D-GUCCI</v>
      </c>
      <c r="S44" s="160" t="str">
        <f>+"前"&amp;G44&amp;N44</f>
        <v>前CA</v>
      </c>
      <c r="T44" s="161" t="str">
        <f>IF(I44&lt;&gt;"",I44,"")</f>
        <v/>
      </c>
      <c r="U44" s="161" t="str">
        <f>IF(M44&lt;&gt;"",M44,"")</f>
        <v/>
      </c>
      <c r="V44" s="162">
        <f>+B44</f>
        <v>40743</v>
      </c>
      <c r="X44" s="163">
        <f t="shared" si="9"/>
        <v>7</v>
      </c>
      <c r="Y44" s="163">
        <f t="shared" si="10"/>
        <v>20</v>
      </c>
      <c r="Z44" s="163" t="str">
        <f t="shared" si="11"/>
        <v xml:space="preserve"> 7/20</v>
      </c>
      <c r="AA44" s="163" t="str">
        <f t="shared" si="12"/>
        <v>△</v>
      </c>
      <c r="AB44" s="89" t="str">
        <f>IF(T44&lt;&gt;"",H44,"")</f>
        <v/>
      </c>
      <c r="AC44" s="163" t="str">
        <f>+Z44&amp;" "&amp;AA44&amp;" "&amp;T44&amp;"-"&amp;U44&amp;" "&amp;O44</f>
        <v xml:space="preserve"> 7/20 △ - ヴォスクオーレ</v>
      </c>
      <c r="AD44" s="89">
        <f>+J44</f>
        <v>0</v>
      </c>
      <c r="AE44" s="89">
        <f>+J45</f>
        <v>0</v>
      </c>
      <c r="AF44" s="89">
        <f>+L44</f>
        <v>0</v>
      </c>
      <c r="AG44" s="89">
        <f>+L45</f>
        <v>0</v>
      </c>
      <c r="AH44" s="164">
        <f t="shared" si="5"/>
        <v>40743</v>
      </c>
    </row>
    <row r="45" spans="1:34" ht="15.95" customHeight="1">
      <c r="A45" s="340"/>
      <c r="B45" s="343"/>
      <c r="C45" s="365"/>
      <c r="D45" s="360"/>
      <c r="E45" s="326"/>
      <c r="F45" s="358"/>
      <c r="G45" s="84" t="str">
        <f>LEFT(VLOOKUP(G44,参加チーム!$B$5:$G$73,6,FALSE),2)</f>
        <v>福島</v>
      </c>
      <c r="H45" s="372"/>
      <c r="I45" s="326"/>
      <c r="J45" s="111"/>
      <c r="K45" s="353"/>
      <c r="L45" s="111"/>
      <c r="M45" s="326"/>
      <c r="N45" s="84" t="str">
        <f>LEFT(VLOOKUP(N44,参加チーム!$B$5:$G$73,6,FALSE),2)</f>
        <v>宮城</v>
      </c>
      <c r="O45" s="372"/>
      <c r="P45" s="358"/>
      <c r="Q45" s="386"/>
      <c r="S45" s="165" t="str">
        <f>+"前"&amp;N44&amp;G44</f>
        <v>前AC</v>
      </c>
      <c r="T45" s="159" t="str">
        <f>IF(M44&lt;&gt;"",M44,"")</f>
        <v/>
      </c>
      <c r="U45" s="159" t="str">
        <f>IF(I44&lt;&gt;"",I44,"")</f>
        <v/>
      </c>
      <c r="V45" s="166">
        <f>+B44</f>
        <v>40743</v>
      </c>
      <c r="X45" s="163">
        <f t="shared" si="9"/>
        <v>7</v>
      </c>
      <c r="Y45" s="163">
        <f t="shared" si="10"/>
        <v>20</v>
      </c>
      <c r="Z45" s="163" t="str">
        <f t="shared" si="11"/>
        <v xml:space="preserve"> 7/20</v>
      </c>
      <c r="AA45" s="163" t="str">
        <f t="shared" si="12"/>
        <v>△</v>
      </c>
      <c r="AB45" s="89" t="str">
        <f t="shared" ref="AB45:AB51" si="14">IF(T45&lt;&gt;"",O44,"")</f>
        <v/>
      </c>
      <c r="AC45" s="163" t="str">
        <f>+Z45&amp;" "&amp;AA45&amp;" "&amp;T45&amp;"-"&amp;U45&amp;" "&amp;H44</f>
        <v xml:space="preserve"> 7/20 △ - volviendo</v>
      </c>
      <c r="AD45" s="89">
        <f>+L44</f>
        <v>0</v>
      </c>
      <c r="AE45" s="89">
        <f>+L45</f>
        <v>0</v>
      </c>
      <c r="AF45" s="89">
        <f>+J44</f>
        <v>0</v>
      </c>
      <c r="AG45" s="89">
        <f>+J45</f>
        <v>0</v>
      </c>
      <c r="AH45" s="164">
        <f t="shared" si="5"/>
        <v>40743</v>
      </c>
    </row>
    <row r="46" spans="1:34" ht="15.95" customHeight="1">
      <c r="A46" s="340"/>
      <c r="B46" s="343"/>
      <c r="C46" s="365"/>
      <c r="D46" s="348">
        <v>2</v>
      </c>
      <c r="E46" s="327">
        <v>0.45138888888888895</v>
      </c>
      <c r="F46" s="366">
        <v>0.51388888888888895</v>
      </c>
      <c r="G46" s="85" t="s">
        <v>305</v>
      </c>
      <c r="H46" s="371" t="str">
        <f>VLOOKUP(G46,参加チーム!$B$5:$G$73,IF($N$2=1,4,5),FALSE)</f>
        <v>D-GUCCI</v>
      </c>
      <c r="I46" s="355" t="str">
        <f>IF(J46&lt;&gt;"",J46+J47,"")</f>
        <v/>
      </c>
      <c r="J46" s="111"/>
      <c r="K46" s="354" t="s">
        <v>76</v>
      </c>
      <c r="L46" s="111"/>
      <c r="M46" s="355" t="str">
        <f>IF(L46&lt;&gt;"",L46+L47,"")</f>
        <v/>
      </c>
      <c r="N46" s="85" t="s">
        <v>306</v>
      </c>
      <c r="O46" s="371" t="str">
        <f>VLOOKUP(N46,参加チーム!$B$5:$G$73,IF($N$2=1,4,5),FALSE)</f>
        <v>BANFF</v>
      </c>
      <c r="P46" s="389" t="str">
        <f>+O46</f>
        <v>BANFF</v>
      </c>
      <c r="Q46" s="386"/>
      <c r="S46" s="165" t="str">
        <f>+"前"&amp;G46&amp;N46</f>
        <v>前DB</v>
      </c>
      <c r="T46" s="159" t="str">
        <f>+I46</f>
        <v/>
      </c>
      <c r="U46" s="159" t="str">
        <f>+M46</f>
        <v/>
      </c>
      <c r="V46" s="166">
        <f>+B44</f>
        <v>40743</v>
      </c>
      <c r="X46" s="163">
        <f t="shared" si="9"/>
        <v>7</v>
      </c>
      <c r="Y46" s="163">
        <f t="shared" si="10"/>
        <v>20</v>
      </c>
      <c r="Z46" s="163" t="str">
        <f t="shared" si="11"/>
        <v xml:space="preserve"> 7/20</v>
      </c>
      <c r="AA46" s="163" t="str">
        <f t="shared" si="12"/>
        <v>△</v>
      </c>
      <c r="AB46" s="89" t="str">
        <f>IF(T46&lt;&gt;"",H46,"")</f>
        <v/>
      </c>
      <c r="AC46" s="163" t="str">
        <f>+Z46&amp;" "&amp;AA46&amp;" "&amp;T46&amp;"-"&amp;U46&amp;" "&amp;O46</f>
        <v xml:space="preserve"> 7/20 △ - BANFF</v>
      </c>
      <c r="AD46" s="89">
        <f>+J46</f>
        <v>0</v>
      </c>
      <c r="AE46" s="89">
        <f>+J47</f>
        <v>0</v>
      </c>
      <c r="AF46" s="89">
        <f>+L46</f>
        <v>0</v>
      </c>
      <c r="AG46" s="89">
        <f>+L47</f>
        <v>0</v>
      </c>
      <c r="AH46" s="164">
        <f t="shared" si="5"/>
        <v>40743</v>
      </c>
    </row>
    <row r="47" spans="1:34" ht="15.95" customHeight="1">
      <c r="A47" s="340"/>
      <c r="B47" s="343"/>
      <c r="C47" s="407" t="s">
        <v>121</v>
      </c>
      <c r="D47" s="360"/>
      <c r="E47" s="326"/>
      <c r="F47" s="358"/>
      <c r="G47" s="84" t="str">
        <f>LEFT(VLOOKUP(G46,参加チーム!$B$5:$G$73,6,FALSE),2)</f>
        <v>宮城</v>
      </c>
      <c r="H47" s="372"/>
      <c r="I47" s="326"/>
      <c r="J47" s="111"/>
      <c r="K47" s="353"/>
      <c r="L47" s="111"/>
      <c r="M47" s="326"/>
      <c r="N47" s="84" t="str">
        <f>LEFT(VLOOKUP(N46,参加チーム!$B$5:$G$73,6,FALSE),2)</f>
        <v>宮城</v>
      </c>
      <c r="O47" s="372"/>
      <c r="P47" s="358"/>
      <c r="Q47" s="386"/>
      <c r="S47" s="165" t="str">
        <f>+"前"&amp;N46&amp;G46</f>
        <v>前BD</v>
      </c>
      <c r="T47" s="159" t="str">
        <f>+M46</f>
        <v/>
      </c>
      <c r="U47" s="159" t="str">
        <f>+I46</f>
        <v/>
      </c>
      <c r="V47" s="166">
        <f>+B44</f>
        <v>40743</v>
      </c>
      <c r="X47" s="163">
        <f t="shared" si="9"/>
        <v>7</v>
      </c>
      <c r="Y47" s="163">
        <f t="shared" si="10"/>
        <v>20</v>
      </c>
      <c r="Z47" s="163" t="str">
        <f t="shared" si="11"/>
        <v xml:space="preserve"> 7/20</v>
      </c>
      <c r="AA47" s="163" t="str">
        <f t="shared" si="12"/>
        <v>△</v>
      </c>
      <c r="AB47" s="89" t="str">
        <f t="shared" si="14"/>
        <v/>
      </c>
      <c r="AC47" s="163" t="str">
        <f>+Z47&amp;" "&amp;AA47&amp;" "&amp;T47&amp;"-"&amp;U47&amp;" "&amp;H46</f>
        <v xml:space="preserve"> 7/20 △ - D-GUCCI</v>
      </c>
      <c r="AD47" s="89">
        <f>+L46</f>
        <v>0</v>
      </c>
      <c r="AE47" s="89">
        <f>+L47</f>
        <v>0</v>
      </c>
      <c r="AF47" s="89">
        <f>+J46</f>
        <v>0</v>
      </c>
      <c r="AG47" s="89">
        <f>+J47</f>
        <v>0</v>
      </c>
      <c r="AH47" s="164">
        <f t="shared" si="5"/>
        <v>40743</v>
      </c>
    </row>
    <row r="48" spans="1:34" ht="15.95" customHeight="1">
      <c r="A48" s="340"/>
      <c r="B48" s="343"/>
      <c r="C48" s="408"/>
      <c r="D48" s="355">
        <v>3</v>
      </c>
      <c r="E48" s="328">
        <v>0.52777777777777779</v>
      </c>
      <c r="F48" s="366">
        <v>0.59027777777777779</v>
      </c>
      <c r="G48" s="85" t="s">
        <v>301</v>
      </c>
      <c r="H48" s="371" t="str">
        <f>VLOOKUP(G48,参加チーム!$B$5:$G$73,IF($N$2=1,4,5),FALSE)</f>
        <v>Itatica</v>
      </c>
      <c r="I48" s="355" t="str">
        <f>IF(J48&lt;&gt;"",J48+J49,"")</f>
        <v/>
      </c>
      <c r="J48" s="111"/>
      <c r="K48" s="354" t="s">
        <v>76</v>
      </c>
      <c r="L48" s="111"/>
      <c r="M48" s="355" t="str">
        <f>IF(L48&lt;&gt;"",L48+L49,"")</f>
        <v/>
      </c>
      <c r="N48" s="85" t="s">
        <v>299</v>
      </c>
      <c r="O48" s="371" t="str">
        <f>VLOOKUP(N48,参加チーム!$B$5:$G$73,IF($N$2=1,4,5),FALSE)</f>
        <v>malva</v>
      </c>
      <c r="P48" s="389" t="str">
        <f>+O48</f>
        <v>malva</v>
      </c>
      <c r="Q48" s="386"/>
      <c r="S48" s="165" t="str">
        <f>+"前"&amp;G48&amp;N48</f>
        <v>前HF</v>
      </c>
      <c r="T48" s="159" t="str">
        <f>+I48</f>
        <v/>
      </c>
      <c r="U48" s="159" t="str">
        <f>+M48</f>
        <v/>
      </c>
      <c r="V48" s="166">
        <f>+B44</f>
        <v>40743</v>
      </c>
      <c r="X48" s="163">
        <f t="shared" si="9"/>
        <v>7</v>
      </c>
      <c r="Y48" s="163">
        <f t="shared" si="10"/>
        <v>20</v>
      </c>
      <c r="Z48" s="163" t="str">
        <f t="shared" si="11"/>
        <v xml:space="preserve"> 7/20</v>
      </c>
      <c r="AA48" s="163" t="str">
        <f t="shared" si="12"/>
        <v>△</v>
      </c>
      <c r="AB48" s="89" t="str">
        <f>IF(T48&lt;&gt;"",H48,"")</f>
        <v/>
      </c>
      <c r="AC48" s="163" t="str">
        <f>+Z48&amp;" "&amp;AA48&amp;" "&amp;T48&amp;"-"&amp;U48&amp;" "&amp;O48</f>
        <v xml:space="preserve"> 7/20 △ - malva</v>
      </c>
      <c r="AD48" s="89">
        <f>+J48</f>
        <v>0</v>
      </c>
      <c r="AE48" s="89">
        <f>+J49</f>
        <v>0</v>
      </c>
      <c r="AF48" s="89">
        <f>+L48</f>
        <v>0</v>
      </c>
      <c r="AG48" s="89">
        <f>+L49</f>
        <v>0</v>
      </c>
      <c r="AH48" s="164">
        <f t="shared" si="5"/>
        <v>40743</v>
      </c>
    </row>
    <row r="49" spans="1:45" ht="15.95" customHeight="1">
      <c r="A49" s="340"/>
      <c r="B49" s="343"/>
      <c r="C49" s="408"/>
      <c r="D49" s="326"/>
      <c r="E49" s="329"/>
      <c r="F49" s="358"/>
      <c r="G49" s="84" t="str">
        <f>LEFT(VLOOKUP(G48,参加チーム!$B$5:$G$73,6,FALSE),2)</f>
        <v>青森</v>
      </c>
      <c r="H49" s="372"/>
      <c r="I49" s="326"/>
      <c r="J49" s="111"/>
      <c r="K49" s="353"/>
      <c r="L49" s="111"/>
      <c r="M49" s="326"/>
      <c r="N49" s="84" t="str">
        <f>LEFT(VLOOKUP(N48,参加チーム!$B$5:$G$73,6,FALSE),2)</f>
        <v>山形</v>
      </c>
      <c r="O49" s="372"/>
      <c r="P49" s="358"/>
      <c r="Q49" s="386"/>
      <c r="S49" s="165" t="str">
        <f>+"前"&amp;N48&amp;G48</f>
        <v>前FH</v>
      </c>
      <c r="T49" s="159" t="str">
        <f>+M48</f>
        <v/>
      </c>
      <c r="U49" s="159" t="str">
        <f>+I48</f>
        <v/>
      </c>
      <c r="V49" s="166">
        <f>+B44</f>
        <v>40743</v>
      </c>
      <c r="X49" s="163">
        <f t="shared" si="9"/>
        <v>7</v>
      </c>
      <c r="Y49" s="163">
        <f t="shared" si="10"/>
        <v>20</v>
      </c>
      <c r="Z49" s="163" t="str">
        <f t="shared" si="11"/>
        <v xml:space="preserve"> 7/20</v>
      </c>
      <c r="AA49" s="163" t="str">
        <f t="shared" si="12"/>
        <v>△</v>
      </c>
      <c r="AB49" s="89" t="str">
        <f t="shared" si="14"/>
        <v/>
      </c>
      <c r="AC49" s="163" t="str">
        <f>+Z49&amp;" "&amp;AA49&amp;" "&amp;T49&amp;"-"&amp;U49&amp;" "&amp;H48</f>
        <v xml:space="preserve"> 7/20 △ - Itatica</v>
      </c>
      <c r="AD49" s="89">
        <f>+L48</f>
        <v>0</v>
      </c>
      <c r="AE49" s="89">
        <f>+L49</f>
        <v>0</v>
      </c>
      <c r="AF49" s="89">
        <f>+J48</f>
        <v>0</v>
      </c>
      <c r="AG49" s="89">
        <f>+J49</f>
        <v>0</v>
      </c>
      <c r="AH49" s="164">
        <f t="shared" si="5"/>
        <v>40743</v>
      </c>
    </row>
    <row r="50" spans="1:45" ht="15.95" customHeight="1">
      <c r="A50" s="340"/>
      <c r="B50" s="343"/>
      <c r="C50" s="408"/>
      <c r="D50" s="348">
        <v>4</v>
      </c>
      <c r="E50" s="328">
        <v>0.60416666666666663</v>
      </c>
      <c r="F50" s="366">
        <v>0.66666666666666663</v>
      </c>
      <c r="G50" s="85" t="s">
        <v>300</v>
      </c>
      <c r="H50" s="377" t="str">
        <f>VLOOKUP(G50,参加チーム!$B$5:$G$73,IF($N$2=1,4,5),FALSE)</f>
        <v>ULTIMO</v>
      </c>
      <c r="I50" s="355" t="str">
        <f>IF(J50&lt;&gt;"",J50+J51,"")</f>
        <v/>
      </c>
      <c r="J50" s="111"/>
      <c r="K50" s="354" t="s">
        <v>76</v>
      </c>
      <c r="L50" s="111"/>
      <c r="M50" s="355" t="str">
        <f>IF(L50&lt;&gt;"",L50+L51,"")</f>
        <v/>
      </c>
      <c r="N50" s="85" t="s">
        <v>298</v>
      </c>
      <c r="O50" s="377" t="str">
        <f>VLOOKUP(N50,参加チーム!$B$5:$G$73,IF($N$2=1,4,5),FALSE)</f>
        <v>Sabedoria</v>
      </c>
      <c r="P50" s="389" t="str">
        <f>+O50</f>
        <v>Sabedoria</v>
      </c>
      <c r="Q50" s="386"/>
      <c r="S50" s="165" t="str">
        <f>+"前"&amp;G50&amp;N50</f>
        <v>前GE</v>
      </c>
      <c r="T50" s="159" t="str">
        <f>+I50</f>
        <v/>
      </c>
      <c r="U50" s="159" t="str">
        <f>+M50</f>
        <v/>
      </c>
      <c r="V50" s="166">
        <f>+B44</f>
        <v>40743</v>
      </c>
      <c r="X50" s="163">
        <f t="shared" si="9"/>
        <v>7</v>
      </c>
      <c r="Y50" s="163">
        <f t="shared" si="10"/>
        <v>20</v>
      </c>
      <c r="Z50" s="163" t="str">
        <f t="shared" si="11"/>
        <v xml:space="preserve"> 7/20</v>
      </c>
      <c r="AA50" s="163" t="str">
        <f t="shared" si="12"/>
        <v>△</v>
      </c>
      <c r="AB50" s="89" t="str">
        <f>IF(T50&lt;&gt;"",H50,"")</f>
        <v/>
      </c>
      <c r="AC50" s="163" t="str">
        <f>+Z50&amp;" "&amp;AA50&amp;" "&amp;T50&amp;"-"&amp;U50&amp;" "&amp;O50</f>
        <v xml:space="preserve"> 7/20 △ - Sabedoria</v>
      </c>
      <c r="AD50" s="89">
        <f>+J50</f>
        <v>0</v>
      </c>
      <c r="AE50" s="89">
        <f>+J51</f>
        <v>0</v>
      </c>
      <c r="AF50" s="89">
        <f>+L50</f>
        <v>0</v>
      </c>
      <c r="AG50" s="89">
        <f>+L51</f>
        <v>0</v>
      </c>
      <c r="AH50" s="164">
        <f t="shared" si="5"/>
        <v>40743</v>
      </c>
    </row>
    <row r="51" spans="1:45" ht="15.95" customHeight="1" thickBot="1">
      <c r="A51" s="341"/>
      <c r="B51" s="344"/>
      <c r="C51" s="409"/>
      <c r="D51" s="349"/>
      <c r="E51" s="330"/>
      <c r="F51" s="370"/>
      <c r="G51" s="84" t="str">
        <f>LEFT(VLOOKUP(G50,参加チーム!$B$5:$G$73,6,FALSE),2)</f>
        <v>宮城</v>
      </c>
      <c r="H51" s="383"/>
      <c r="I51" s="356"/>
      <c r="J51" s="122"/>
      <c r="K51" s="388"/>
      <c r="L51" s="122"/>
      <c r="M51" s="356"/>
      <c r="N51" s="84" t="str">
        <f>LEFT(VLOOKUP(N50,参加チーム!$B$5:$G$73,6,FALSE),2)</f>
        <v>岩手</v>
      </c>
      <c r="O51" s="383"/>
      <c r="P51" s="370"/>
      <c r="Q51" s="387"/>
      <c r="S51" s="167" t="str">
        <f>+"前"&amp;N50&amp;G50</f>
        <v>前EG</v>
      </c>
      <c r="T51" s="168" t="str">
        <f>+M50</f>
        <v/>
      </c>
      <c r="U51" s="168" t="str">
        <f>+I50</f>
        <v/>
      </c>
      <c r="V51" s="169">
        <f>+B44</f>
        <v>40743</v>
      </c>
      <c r="X51" s="163">
        <f t="shared" si="9"/>
        <v>7</v>
      </c>
      <c r="Y51" s="163">
        <f t="shared" si="10"/>
        <v>20</v>
      </c>
      <c r="Z51" s="163" t="str">
        <f t="shared" si="11"/>
        <v xml:space="preserve"> 7/20</v>
      </c>
      <c r="AA51" s="163" t="str">
        <f t="shared" si="12"/>
        <v>△</v>
      </c>
      <c r="AB51" s="89" t="str">
        <f t="shared" si="14"/>
        <v/>
      </c>
      <c r="AC51" s="163" t="str">
        <f>+Z51&amp;" "&amp;AA51&amp;" "&amp;T51&amp;"-"&amp;U51&amp;" "&amp;H50</f>
        <v xml:space="preserve"> 7/20 △ - ULTIMO</v>
      </c>
      <c r="AD51" s="89">
        <f>+L50</f>
        <v>0</v>
      </c>
      <c r="AE51" s="89">
        <f>+L51</f>
        <v>0</v>
      </c>
      <c r="AF51" s="89">
        <f>+J50</f>
        <v>0</v>
      </c>
      <c r="AG51" s="89">
        <f>+J51</f>
        <v>0</v>
      </c>
      <c r="AH51" s="164">
        <f t="shared" si="5"/>
        <v>40743</v>
      </c>
    </row>
    <row r="52" spans="1:45" ht="15.95" customHeight="1">
      <c r="A52" s="361">
        <v>7</v>
      </c>
      <c r="B52" s="362">
        <v>40749</v>
      </c>
      <c r="C52" s="369" t="s">
        <v>97</v>
      </c>
      <c r="D52" s="359">
        <v>1</v>
      </c>
      <c r="E52" s="325">
        <v>0.39583333333333331</v>
      </c>
      <c r="F52" s="357">
        <v>0.4375</v>
      </c>
      <c r="G52" s="83" t="s">
        <v>300</v>
      </c>
      <c r="H52" s="379" t="str">
        <f>VLOOKUP(G52,参加チーム!$B$5:$G$73,IF($N$2=1,4,5),FALSE)</f>
        <v>ULTIMO</v>
      </c>
      <c r="I52" s="351" t="str">
        <f>IF(J52&lt;&gt;"",J52+J53,"")</f>
        <v/>
      </c>
      <c r="J52" s="120"/>
      <c r="K52" s="352" t="s">
        <v>76</v>
      </c>
      <c r="L52" s="120"/>
      <c r="M52" s="351" t="str">
        <f>IF(L52&lt;&gt;"",L52+L53,"")</f>
        <v/>
      </c>
      <c r="N52" s="83" t="s">
        <v>301</v>
      </c>
      <c r="O52" s="379" t="str">
        <f>VLOOKUP(N52,参加チーム!$B$5:$G$73,IF($N$2=1,4,5),FALSE)</f>
        <v>Itatica</v>
      </c>
      <c r="P52" s="390" t="str">
        <f>+O52</f>
        <v>Itatica</v>
      </c>
      <c r="Q52" s="385" t="str">
        <f>+H56</f>
        <v>volviendo</v>
      </c>
      <c r="S52" s="160" t="str">
        <f>+"前"&amp;G52&amp;N52</f>
        <v>前GH</v>
      </c>
      <c r="T52" s="161" t="str">
        <f>IF(I52&lt;&gt;"",I52,"")</f>
        <v/>
      </c>
      <c r="U52" s="161" t="str">
        <f>IF(M52&lt;&gt;"",M52,"")</f>
        <v/>
      </c>
      <c r="V52" s="162">
        <f>+B52</f>
        <v>40749</v>
      </c>
      <c r="X52" s="163">
        <f t="shared" si="9"/>
        <v>7</v>
      </c>
      <c r="Y52" s="163">
        <f t="shared" si="10"/>
        <v>26</v>
      </c>
      <c r="Z52" s="163" t="str">
        <f t="shared" si="11"/>
        <v xml:space="preserve"> 7/26</v>
      </c>
      <c r="AA52" s="163" t="str">
        <f t="shared" si="12"/>
        <v>△</v>
      </c>
      <c r="AB52" s="89" t="str">
        <f>IF(T52&lt;&gt;"",H52,"")</f>
        <v/>
      </c>
      <c r="AC52" s="163" t="str">
        <f>+Z52&amp;" "&amp;AA52&amp;" "&amp;T52&amp;"-"&amp;U52&amp;" "&amp;O52</f>
        <v xml:space="preserve"> 7/26 △ - Itatica</v>
      </c>
      <c r="AD52" s="89">
        <f>+J52</f>
        <v>0</v>
      </c>
      <c r="AE52" s="89">
        <f>+J53</f>
        <v>0</v>
      </c>
      <c r="AF52" s="89">
        <f>+L52</f>
        <v>0</v>
      </c>
      <c r="AG52" s="89">
        <f>+L53</f>
        <v>0</v>
      </c>
      <c r="AH52" s="164">
        <f t="shared" si="5"/>
        <v>40749</v>
      </c>
    </row>
    <row r="53" spans="1:45" ht="15.95" customHeight="1">
      <c r="A53" s="340"/>
      <c r="B53" s="343"/>
      <c r="C53" s="365"/>
      <c r="D53" s="360"/>
      <c r="E53" s="326"/>
      <c r="F53" s="358"/>
      <c r="G53" s="84" t="str">
        <f>LEFT(VLOOKUP(G52,参加チーム!$B$5:$G$73,6,FALSE),2)</f>
        <v>宮城</v>
      </c>
      <c r="H53" s="372"/>
      <c r="I53" s="326"/>
      <c r="J53" s="111"/>
      <c r="K53" s="353"/>
      <c r="L53" s="111"/>
      <c r="M53" s="326"/>
      <c r="N53" s="84" t="str">
        <f>LEFT(VLOOKUP(N52,参加チーム!$B$5:$G$73,6,FALSE),2)</f>
        <v>青森</v>
      </c>
      <c r="O53" s="372"/>
      <c r="P53" s="358"/>
      <c r="Q53" s="386"/>
      <c r="S53" s="165" t="str">
        <f>+"前"&amp;N52&amp;G52</f>
        <v>前HG</v>
      </c>
      <c r="T53" s="159" t="str">
        <f>IF(M52&lt;&gt;"",M52,"")</f>
        <v/>
      </c>
      <c r="U53" s="159" t="str">
        <f>IF(I52&lt;&gt;"",I52,"")</f>
        <v/>
      </c>
      <c r="V53" s="166">
        <f>+B52</f>
        <v>40749</v>
      </c>
      <c r="X53" s="163">
        <f t="shared" si="9"/>
        <v>7</v>
      </c>
      <c r="Y53" s="163">
        <f t="shared" si="10"/>
        <v>26</v>
      </c>
      <c r="Z53" s="163" t="str">
        <f t="shared" si="11"/>
        <v xml:space="preserve"> 7/26</v>
      </c>
      <c r="AA53" s="163" t="str">
        <f t="shared" si="12"/>
        <v>△</v>
      </c>
      <c r="AB53" s="89" t="str">
        <f t="shared" ref="AB53:AB59" si="15">IF(T53&lt;&gt;"",O52,"")</f>
        <v/>
      </c>
      <c r="AC53" s="163" t="str">
        <f>+Z53&amp;" "&amp;AA53&amp;" "&amp;T53&amp;"-"&amp;U53&amp;" "&amp;H52</f>
        <v xml:space="preserve"> 7/26 △ - ULTIMO</v>
      </c>
      <c r="AD53" s="89">
        <f>+L52</f>
        <v>0</v>
      </c>
      <c r="AE53" s="89">
        <f>+L53</f>
        <v>0</v>
      </c>
      <c r="AF53" s="89">
        <f>+J52</f>
        <v>0</v>
      </c>
      <c r="AG53" s="89">
        <f>+J53</f>
        <v>0</v>
      </c>
      <c r="AH53" s="164">
        <f t="shared" si="5"/>
        <v>40749</v>
      </c>
    </row>
    <row r="54" spans="1:45" ht="15.95" customHeight="1">
      <c r="A54" s="340"/>
      <c r="B54" s="343"/>
      <c r="C54" s="365"/>
      <c r="D54" s="348">
        <v>2</v>
      </c>
      <c r="E54" s="327">
        <v>0.45138888888888895</v>
      </c>
      <c r="F54" s="366">
        <v>0.51388888888888895</v>
      </c>
      <c r="G54" s="85" t="s">
        <v>298</v>
      </c>
      <c r="H54" s="371" t="str">
        <f>VLOOKUP(G54,参加チーム!$B$5:$G$73,IF($N$2=1,4,5),FALSE)</f>
        <v>Sabedoria</v>
      </c>
      <c r="I54" s="355" t="str">
        <f>IF(J54&lt;&gt;"",J54+J55,"")</f>
        <v/>
      </c>
      <c r="J54" s="111"/>
      <c r="K54" s="354" t="s">
        <v>76</v>
      </c>
      <c r="L54" s="111"/>
      <c r="M54" s="355" t="str">
        <f>IF(L54&lt;&gt;"",L54+L55,"")</f>
        <v/>
      </c>
      <c r="N54" s="85" t="s">
        <v>299</v>
      </c>
      <c r="O54" s="371" t="str">
        <f>VLOOKUP(N54,参加チーム!$B$5:$G$73,IF($N$2=1,4,5),FALSE)</f>
        <v>malva</v>
      </c>
      <c r="P54" s="389" t="str">
        <f>+O54</f>
        <v>malva</v>
      </c>
      <c r="Q54" s="386"/>
      <c r="S54" s="165" t="str">
        <f>+"前"&amp;G54&amp;N54</f>
        <v>前EF</v>
      </c>
      <c r="T54" s="159" t="str">
        <f>+I54</f>
        <v/>
      </c>
      <c r="U54" s="159" t="str">
        <f>+M54</f>
        <v/>
      </c>
      <c r="V54" s="166">
        <f>+B52</f>
        <v>40749</v>
      </c>
      <c r="X54" s="163">
        <f t="shared" si="9"/>
        <v>7</v>
      </c>
      <c r="Y54" s="163">
        <f t="shared" si="10"/>
        <v>26</v>
      </c>
      <c r="Z54" s="163" t="str">
        <f t="shared" si="11"/>
        <v xml:space="preserve"> 7/26</v>
      </c>
      <c r="AA54" s="163" t="str">
        <f t="shared" si="12"/>
        <v>△</v>
      </c>
      <c r="AB54" s="89" t="str">
        <f>IF(T54&lt;&gt;"",H54,"")</f>
        <v/>
      </c>
      <c r="AC54" s="163" t="str">
        <f>+Z54&amp;" "&amp;AA54&amp;" "&amp;T54&amp;"-"&amp;U54&amp;" "&amp;O54</f>
        <v xml:space="preserve"> 7/26 △ - malva</v>
      </c>
      <c r="AD54" s="89">
        <f>+J54</f>
        <v>0</v>
      </c>
      <c r="AE54" s="89">
        <f>+J55</f>
        <v>0</v>
      </c>
      <c r="AF54" s="89">
        <f>+L54</f>
        <v>0</v>
      </c>
      <c r="AG54" s="89">
        <f>+L55</f>
        <v>0</v>
      </c>
      <c r="AH54" s="164">
        <f t="shared" si="5"/>
        <v>40749</v>
      </c>
    </row>
    <row r="55" spans="1:45" ht="15.95" customHeight="1">
      <c r="A55" s="340"/>
      <c r="B55" s="343"/>
      <c r="C55" s="345" t="s">
        <v>112</v>
      </c>
      <c r="D55" s="360"/>
      <c r="E55" s="326"/>
      <c r="F55" s="358"/>
      <c r="G55" s="84" t="str">
        <f>LEFT(VLOOKUP(G54,参加チーム!$B$5:$G$73,6,FALSE),2)</f>
        <v>岩手</v>
      </c>
      <c r="H55" s="372"/>
      <c r="I55" s="326"/>
      <c r="J55" s="111"/>
      <c r="K55" s="353"/>
      <c r="L55" s="111"/>
      <c r="M55" s="326"/>
      <c r="N55" s="84" t="str">
        <f>LEFT(VLOOKUP(N54,参加チーム!$B$5:$G$73,6,FALSE),2)</f>
        <v>山形</v>
      </c>
      <c r="O55" s="372"/>
      <c r="P55" s="358"/>
      <c r="Q55" s="386"/>
      <c r="S55" s="165" t="str">
        <f>+"前"&amp;N54&amp;G54</f>
        <v>前FE</v>
      </c>
      <c r="T55" s="159" t="str">
        <f>+M54</f>
        <v/>
      </c>
      <c r="U55" s="159" t="str">
        <f>+I54</f>
        <v/>
      </c>
      <c r="V55" s="166">
        <f>+B52</f>
        <v>40749</v>
      </c>
      <c r="X55" s="163">
        <f t="shared" si="9"/>
        <v>7</v>
      </c>
      <c r="Y55" s="163">
        <f t="shared" si="10"/>
        <v>26</v>
      </c>
      <c r="Z55" s="163" t="str">
        <f t="shared" si="11"/>
        <v xml:space="preserve"> 7/26</v>
      </c>
      <c r="AA55" s="163" t="str">
        <f t="shared" si="12"/>
        <v>△</v>
      </c>
      <c r="AB55" s="89" t="str">
        <f t="shared" si="15"/>
        <v/>
      </c>
      <c r="AC55" s="163" t="str">
        <f>+Z55&amp;" "&amp;AA55&amp;" "&amp;T55&amp;"-"&amp;U55&amp;" "&amp;H54</f>
        <v xml:space="preserve"> 7/26 △ - Sabedoria</v>
      </c>
      <c r="AD55" s="89">
        <f>+L54</f>
        <v>0</v>
      </c>
      <c r="AE55" s="89">
        <f>+L55</f>
        <v>0</v>
      </c>
      <c r="AF55" s="89">
        <f>+J54</f>
        <v>0</v>
      </c>
      <c r="AG55" s="89">
        <f>+J55</f>
        <v>0</v>
      </c>
      <c r="AH55" s="164">
        <f t="shared" si="5"/>
        <v>40749</v>
      </c>
    </row>
    <row r="56" spans="1:45" ht="15.95" customHeight="1">
      <c r="A56" s="340"/>
      <c r="B56" s="343"/>
      <c r="C56" s="346"/>
      <c r="D56" s="355">
        <v>3</v>
      </c>
      <c r="E56" s="328">
        <v>0.52777777777777779</v>
      </c>
      <c r="F56" s="366">
        <v>0.59027777777777779</v>
      </c>
      <c r="G56" s="85" t="s">
        <v>295</v>
      </c>
      <c r="H56" s="371" t="str">
        <f>VLOOKUP(G56,参加チーム!$B$5:$G$73,IF($N$2=1,4,5),FALSE)</f>
        <v>volviendo</v>
      </c>
      <c r="I56" s="355" t="str">
        <f>IF(J56&lt;&gt;"",J56+J57,"")</f>
        <v/>
      </c>
      <c r="J56" s="111"/>
      <c r="K56" s="354" t="s">
        <v>76</v>
      </c>
      <c r="L56" s="111"/>
      <c r="M56" s="355" t="str">
        <f>IF(L56&lt;&gt;"",L56+L57,"")</f>
        <v/>
      </c>
      <c r="N56" s="85" t="s">
        <v>294</v>
      </c>
      <c r="O56" s="371" t="str">
        <f>VLOOKUP(N56,参加チーム!$B$5:$G$73,IF($N$2=1,4,5),FALSE)</f>
        <v>D-GUCCI</v>
      </c>
      <c r="P56" s="389" t="str">
        <f>+O56</f>
        <v>D-GUCCI</v>
      </c>
      <c r="Q56" s="386"/>
      <c r="S56" s="165" t="str">
        <f>+"前"&amp;G56&amp;N56</f>
        <v>前CD</v>
      </c>
      <c r="T56" s="159" t="str">
        <f>+I56</f>
        <v/>
      </c>
      <c r="U56" s="159" t="str">
        <f>+M56</f>
        <v/>
      </c>
      <c r="V56" s="166">
        <f>+B52</f>
        <v>40749</v>
      </c>
      <c r="X56" s="163">
        <f t="shared" si="9"/>
        <v>7</v>
      </c>
      <c r="Y56" s="163">
        <f t="shared" si="10"/>
        <v>26</v>
      </c>
      <c r="Z56" s="163" t="str">
        <f t="shared" si="11"/>
        <v xml:space="preserve"> 7/26</v>
      </c>
      <c r="AA56" s="163" t="str">
        <f t="shared" si="12"/>
        <v>△</v>
      </c>
      <c r="AB56" s="89" t="str">
        <f>IF(T56&lt;&gt;"",H56,"")</f>
        <v/>
      </c>
      <c r="AC56" s="163" t="str">
        <f>+Z56&amp;" "&amp;AA56&amp;" "&amp;T56&amp;"-"&amp;U56&amp;" "&amp;O56</f>
        <v xml:space="preserve"> 7/26 △ - D-GUCCI</v>
      </c>
      <c r="AD56" s="89">
        <f>+J56</f>
        <v>0</v>
      </c>
      <c r="AE56" s="89">
        <f>+J57</f>
        <v>0</v>
      </c>
      <c r="AF56" s="89">
        <f>+L56</f>
        <v>0</v>
      </c>
      <c r="AG56" s="89">
        <f>+L57</f>
        <v>0</v>
      </c>
      <c r="AH56" s="164">
        <f t="shared" si="5"/>
        <v>40749</v>
      </c>
    </row>
    <row r="57" spans="1:45" ht="15.95" customHeight="1">
      <c r="A57" s="340"/>
      <c r="B57" s="343"/>
      <c r="C57" s="346"/>
      <c r="D57" s="326"/>
      <c r="E57" s="329"/>
      <c r="F57" s="358"/>
      <c r="G57" s="84" t="str">
        <f>LEFT(VLOOKUP(G56,参加チーム!$B$5:$G$73,6,FALSE),2)</f>
        <v>福島</v>
      </c>
      <c r="H57" s="372"/>
      <c r="I57" s="326"/>
      <c r="J57" s="111"/>
      <c r="K57" s="353"/>
      <c r="L57" s="111"/>
      <c r="M57" s="326"/>
      <c r="N57" s="84" t="str">
        <f>LEFT(VLOOKUP(N56,参加チーム!$B$5:$G$73,6,FALSE),2)</f>
        <v>宮城</v>
      </c>
      <c r="O57" s="372"/>
      <c r="P57" s="358"/>
      <c r="Q57" s="386"/>
      <c r="S57" s="165" t="str">
        <f>+"前"&amp;N56&amp;G56</f>
        <v>前DC</v>
      </c>
      <c r="T57" s="159" t="str">
        <f>+M56</f>
        <v/>
      </c>
      <c r="U57" s="159" t="str">
        <f>+I56</f>
        <v/>
      </c>
      <c r="V57" s="166">
        <f>+B52</f>
        <v>40749</v>
      </c>
      <c r="X57" s="163">
        <f t="shared" si="9"/>
        <v>7</v>
      </c>
      <c r="Y57" s="163">
        <f t="shared" si="10"/>
        <v>26</v>
      </c>
      <c r="Z57" s="163" t="str">
        <f t="shared" si="11"/>
        <v xml:space="preserve"> 7/26</v>
      </c>
      <c r="AA57" s="163" t="str">
        <f t="shared" si="12"/>
        <v>△</v>
      </c>
      <c r="AB57" s="89" t="str">
        <f t="shared" si="15"/>
        <v/>
      </c>
      <c r="AC57" s="163" t="str">
        <f>+Z57&amp;" "&amp;AA57&amp;" "&amp;T57&amp;"-"&amp;U57&amp;" "&amp;H56</f>
        <v xml:space="preserve"> 7/26 △ - volviendo</v>
      </c>
      <c r="AD57" s="89">
        <f>+L56</f>
        <v>0</v>
      </c>
      <c r="AE57" s="89">
        <f>+L57</f>
        <v>0</v>
      </c>
      <c r="AF57" s="89">
        <f>+J56</f>
        <v>0</v>
      </c>
      <c r="AG57" s="89">
        <f>+J57</f>
        <v>0</v>
      </c>
      <c r="AH57" s="164">
        <f t="shared" si="5"/>
        <v>40749</v>
      </c>
    </row>
    <row r="58" spans="1:45" ht="15.95" customHeight="1">
      <c r="A58" s="340"/>
      <c r="B58" s="343"/>
      <c r="C58" s="346"/>
      <c r="D58" s="348">
        <v>4</v>
      </c>
      <c r="E58" s="328">
        <v>0.60416666666666663</v>
      </c>
      <c r="F58" s="366">
        <v>0.66666666666666663</v>
      </c>
      <c r="G58" s="85" t="s">
        <v>297</v>
      </c>
      <c r="H58" s="377" t="str">
        <f>VLOOKUP(G58,参加チーム!$B$5:$G$73,IF($N$2=1,4,5),FALSE)</f>
        <v>ヴォスクオーレ</v>
      </c>
      <c r="I58" s="355" t="str">
        <f>IF(J58&lt;&gt;"",J58+J59,"")</f>
        <v/>
      </c>
      <c r="J58" s="111"/>
      <c r="K58" s="354" t="s">
        <v>76</v>
      </c>
      <c r="L58" s="111"/>
      <c r="M58" s="355" t="str">
        <f>IF(L58&lt;&gt;"",L58+L59,"")</f>
        <v/>
      </c>
      <c r="N58" s="85" t="s">
        <v>296</v>
      </c>
      <c r="O58" s="377" t="str">
        <f>VLOOKUP(N58,参加チーム!$B$5:$G$73,IF($N$2=1,4,5),FALSE)</f>
        <v>BANFF</v>
      </c>
      <c r="P58" s="389" t="str">
        <f>+O58</f>
        <v>BANFF</v>
      </c>
      <c r="Q58" s="386"/>
      <c r="S58" s="165" t="str">
        <f>+"前"&amp;G58&amp;N58</f>
        <v>前AB</v>
      </c>
      <c r="T58" s="159" t="str">
        <f>+I58</f>
        <v/>
      </c>
      <c r="U58" s="159" t="str">
        <f>+M58</f>
        <v/>
      </c>
      <c r="V58" s="166">
        <f>+B52</f>
        <v>40749</v>
      </c>
      <c r="X58" s="163">
        <f t="shared" si="9"/>
        <v>7</v>
      </c>
      <c r="Y58" s="163">
        <f t="shared" si="10"/>
        <v>26</v>
      </c>
      <c r="Z58" s="163" t="str">
        <f t="shared" si="11"/>
        <v xml:space="preserve"> 7/26</v>
      </c>
      <c r="AA58" s="163" t="str">
        <f t="shared" si="12"/>
        <v>△</v>
      </c>
      <c r="AB58" s="89" t="str">
        <f>IF(T58&lt;&gt;"",H58,"")</f>
        <v/>
      </c>
      <c r="AC58" s="163" t="str">
        <f>+Z58&amp;" "&amp;AA58&amp;" "&amp;T58&amp;"-"&amp;U58&amp;" "&amp;O58</f>
        <v xml:space="preserve"> 7/26 △ - BANFF</v>
      </c>
      <c r="AD58" s="89">
        <f>+J58</f>
        <v>0</v>
      </c>
      <c r="AE58" s="89">
        <f>+J59</f>
        <v>0</v>
      </c>
      <c r="AF58" s="89">
        <f>+L58</f>
        <v>0</v>
      </c>
      <c r="AG58" s="89">
        <f>+L59</f>
        <v>0</v>
      </c>
      <c r="AH58" s="164">
        <f t="shared" si="5"/>
        <v>40749</v>
      </c>
    </row>
    <row r="59" spans="1:45" ht="15.95" customHeight="1" thickBot="1">
      <c r="A59" s="341"/>
      <c r="B59" s="344"/>
      <c r="C59" s="347"/>
      <c r="D59" s="349"/>
      <c r="E59" s="330"/>
      <c r="F59" s="370"/>
      <c r="G59" s="121" t="str">
        <f>LEFT(VLOOKUP(G58,参加チーム!$B$5:$G$73,6,FALSE),2)</f>
        <v>宮城</v>
      </c>
      <c r="H59" s="383"/>
      <c r="I59" s="356"/>
      <c r="J59" s="122"/>
      <c r="K59" s="388"/>
      <c r="L59" s="122"/>
      <c r="M59" s="356"/>
      <c r="N59" s="121" t="str">
        <f>LEFT(VLOOKUP(N58,参加チーム!$B$5:$G$73,6,FALSE),2)</f>
        <v>宮城</v>
      </c>
      <c r="O59" s="383"/>
      <c r="P59" s="370"/>
      <c r="Q59" s="387"/>
      <c r="S59" s="167" t="str">
        <f>+"前"&amp;N58&amp;G58</f>
        <v>前BA</v>
      </c>
      <c r="T59" s="168" t="str">
        <f>+M58</f>
        <v/>
      </c>
      <c r="U59" s="168" t="str">
        <f>+I58</f>
        <v/>
      </c>
      <c r="V59" s="169">
        <f>+B52</f>
        <v>40749</v>
      </c>
      <c r="X59" s="163">
        <f t="shared" si="9"/>
        <v>7</v>
      </c>
      <c r="Y59" s="163">
        <f t="shared" si="10"/>
        <v>26</v>
      </c>
      <c r="Z59" s="163" t="str">
        <f t="shared" si="11"/>
        <v xml:space="preserve"> 7/26</v>
      </c>
      <c r="AA59" s="163" t="str">
        <f t="shared" si="12"/>
        <v>△</v>
      </c>
      <c r="AB59" s="89" t="str">
        <f t="shared" si="15"/>
        <v/>
      </c>
      <c r="AC59" s="163" t="str">
        <f>+Z59&amp;" "&amp;AA59&amp;" "&amp;T59&amp;"-"&amp;U59&amp;" "&amp;H58</f>
        <v xml:space="preserve"> 7/26 △ - ヴォスクオーレ</v>
      </c>
      <c r="AD59" s="89">
        <f>+L58</f>
        <v>0</v>
      </c>
      <c r="AE59" s="89">
        <f>+L59</f>
        <v>0</v>
      </c>
      <c r="AF59" s="89">
        <f>+J58</f>
        <v>0</v>
      </c>
      <c r="AG59" s="89">
        <f>+J59</f>
        <v>0</v>
      </c>
      <c r="AH59" s="164">
        <f t="shared" si="5"/>
        <v>40749</v>
      </c>
    </row>
    <row r="61" spans="1:45" ht="28.5" customHeight="1" thickBot="1">
      <c r="A61" s="88" t="s">
        <v>90</v>
      </c>
      <c r="E61" s="170">
        <v>6.25E-2</v>
      </c>
      <c r="S61" s="158"/>
      <c r="T61" s="159"/>
    </row>
    <row r="62" spans="1:45" ht="28.5" customHeight="1" thickBot="1">
      <c r="A62" s="92"/>
      <c r="B62" s="154" t="s">
        <v>42</v>
      </c>
      <c r="C62" s="79" t="s">
        <v>43</v>
      </c>
      <c r="D62" s="154" t="s">
        <v>79</v>
      </c>
      <c r="E62" s="154" t="s">
        <v>236</v>
      </c>
      <c r="F62" s="154" t="s">
        <v>44</v>
      </c>
      <c r="G62" s="27"/>
      <c r="H62" s="28" t="s">
        <v>80</v>
      </c>
      <c r="I62" s="350" t="s">
        <v>45</v>
      </c>
      <c r="J62" s="350"/>
      <c r="K62" s="350"/>
      <c r="L62" s="350"/>
      <c r="M62" s="350"/>
      <c r="N62" s="27"/>
      <c r="O62" s="28" t="s">
        <v>81</v>
      </c>
      <c r="P62" s="154" t="s">
        <v>106</v>
      </c>
      <c r="Q62" s="29" t="s">
        <v>41</v>
      </c>
      <c r="S62" s="159"/>
      <c r="T62" s="159"/>
      <c r="AI62" s="171"/>
      <c r="AL62" s="172" t="s">
        <v>239</v>
      </c>
      <c r="AM62" s="172" t="s">
        <v>240</v>
      </c>
      <c r="AN62" s="172"/>
      <c r="AO62" s="172" t="s">
        <v>241</v>
      </c>
      <c r="AP62" s="172" t="s">
        <v>242</v>
      </c>
      <c r="AQ62" s="172"/>
      <c r="AR62" s="172" t="s">
        <v>238</v>
      </c>
      <c r="AS62" s="172" t="s">
        <v>237</v>
      </c>
    </row>
    <row r="63" spans="1:45" ht="15.75" customHeight="1">
      <c r="A63" s="361">
        <v>8</v>
      </c>
      <c r="B63" s="362">
        <v>40784</v>
      </c>
      <c r="C63" s="369" t="s">
        <v>97</v>
      </c>
      <c r="D63" s="359">
        <v>1</v>
      </c>
      <c r="E63" s="325">
        <v>0.39583333333333331</v>
      </c>
      <c r="F63" s="325">
        <v>0.4375</v>
      </c>
      <c r="G63" s="83"/>
      <c r="H63" s="379" t="str">
        <f>IF(G63&lt;&gt;"",VLOOKUP(G63,参加チーム!$B$5:$G$73,IF($N$2=1,4,5),FALSE),"")</f>
        <v/>
      </c>
      <c r="I63" s="351" t="str">
        <f>IF(J63&lt;&gt;"",J63+J64,"")</f>
        <v/>
      </c>
      <c r="J63" s="120"/>
      <c r="K63" s="352" t="s">
        <v>76</v>
      </c>
      <c r="L63" s="120"/>
      <c r="M63" s="351" t="str">
        <f>IF(L63&lt;&gt;"",L63+L64,"")</f>
        <v/>
      </c>
      <c r="N63" s="83"/>
      <c r="O63" s="379" t="str">
        <f>IF(N63&lt;&gt;"",VLOOKUP(N63,参加チーム!$B$5:$G$73,IF($N$2=1,4,5),FALSE),"")</f>
        <v/>
      </c>
      <c r="P63" s="390" t="str">
        <f>+O63</f>
        <v/>
      </c>
      <c r="Q63" s="385" t="str">
        <f>+O63</f>
        <v/>
      </c>
      <c r="S63" s="160" t="str">
        <f>+"後"&amp;G63&amp;N63</f>
        <v>後</v>
      </c>
      <c r="T63" s="161" t="str">
        <f>IF(I63&lt;&gt;"",I63,"")</f>
        <v/>
      </c>
      <c r="U63" s="161" t="str">
        <f>IF(M63&lt;&gt;"",M63,"")</f>
        <v/>
      </c>
      <c r="V63" s="162">
        <f>+B63</f>
        <v>40784</v>
      </c>
      <c r="X63" s="163">
        <f t="shared" ref="X63:X86" si="16">MONTH(V63)</f>
        <v>8</v>
      </c>
      <c r="Y63" s="163">
        <f t="shared" ref="Y63:Y86" si="17">DAY(V63)</f>
        <v>30</v>
      </c>
      <c r="Z63" s="163" t="str">
        <f t="shared" ref="Z63:Z86" si="18">IF(LEN(X63)=1," ","")&amp;X63&amp;"/"&amp;IF(LEN(Y63)=1," ","")&amp;Y63</f>
        <v xml:space="preserve"> 8/30</v>
      </c>
      <c r="AA63" s="163" t="str">
        <f t="shared" ref="AA63:AA86" si="19">IF(T63&gt;U63,"○",IF(T63&lt;U63,"●","△"))</f>
        <v>△</v>
      </c>
      <c r="AB63" s="89" t="str">
        <f>IF(T63&lt;&gt;"",H63,"")</f>
        <v/>
      </c>
      <c r="AC63" s="163" t="str">
        <f>+Z63&amp;" "&amp;AA63&amp;" "&amp;T63&amp;"-"&amp;U63&amp;" "&amp;O63</f>
        <v xml:space="preserve"> 8/30 △ - </v>
      </c>
      <c r="AD63" s="89">
        <f>+J63</f>
        <v>0</v>
      </c>
      <c r="AE63" s="89">
        <f>+J64</f>
        <v>0</v>
      </c>
      <c r="AF63" s="89">
        <f>+L63</f>
        <v>0</v>
      </c>
      <c r="AG63" s="89">
        <f>+L64</f>
        <v>0</v>
      </c>
      <c r="AH63" s="164">
        <f t="shared" ref="AH63:AH116" si="20">+V63</f>
        <v>40784</v>
      </c>
      <c r="AL63" s="173">
        <v>4</v>
      </c>
      <c r="AM63" s="173" t="str">
        <f>+AS63</f>
        <v>Ｂ</v>
      </c>
      <c r="AN63" s="173"/>
      <c r="AO63" s="173" t="str">
        <f>+AS70</f>
        <v>H</v>
      </c>
      <c r="AP63" s="173"/>
      <c r="AR63" s="173">
        <v>1</v>
      </c>
      <c r="AS63" s="173" t="s">
        <v>35</v>
      </c>
    </row>
    <row r="64" spans="1:45" ht="15.75" customHeight="1">
      <c r="A64" s="340"/>
      <c r="B64" s="343"/>
      <c r="C64" s="365"/>
      <c r="D64" s="360"/>
      <c r="E64" s="326"/>
      <c r="F64" s="332"/>
      <c r="G64" s="84" t="e">
        <f>LEFT(VLOOKUP(G63,参加チーム!$B$5:$G$73,6,FALSE),2)</f>
        <v>#N/A</v>
      </c>
      <c r="H64" s="372"/>
      <c r="I64" s="326"/>
      <c r="J64" s="111"/>
      <c r="K64" s="353"/>
      <c r="L64" s="111"/>
      <c r="M64" s="326"/>
      <c r="N64" s="84" t="e">
        <f>LEFT(VLOOKUP(N63,参加チーム!$B$5:$G$73,6,FALSE),2)</f>
        <v>#N/A</v>
      </c>
      <c r="O64" s="372"/>
      <c r="P64" s="358"/>
      <c r="Q64" s="386"/>
      <c r="S64" s="165" t="str">
        <f>+"後"&amp;N63&amp;G63</f>
        <v>後</v>
      </c>
      <c r="T64" s="159" t="str">
        <f>IF(M63&lt;&gt;"",M63,"")</f>
        <v/>
      </c>
      <c r="U64" s="159" t="str">
        <f>IF(I63&lt;&gt;"",I63,"")</f>
        <v/>
      </c>
      <c r="V64" s="166">
        <f>+B63</f>
        <v>40784</v>
      </c>
      <c r="X64" s="163">
        <f t="shared" si="16"/>
        <v>8</v>
      </c>
      <c r="Y64" s="163">
        <f t="shared" si="17"/>
        <v>30</v>
      </c>
      <c r="Z64" s="163" t="str">
        <f t="shared" si="18"/>
        <v xml:space="preserve"> 8/30</v>
      </c>
      <c r="AA64" s="163" t="str">
        <f t="shared" si="19"/>
        <v>△</v>
      </c>
      <c r="AB64" s="89" t="str">
        <f t="shared" ref="AB64:AB70" si="21">IF(T64&lt;&gt;"",O63,"")</f>
        <v/>
      </c>
      <c r="AC64" s="163" t="str">
        <f>+Z64&amp;" "&amp;AA64&amp;" "&amp;T64&amp;"-"&amp;U64&amp;" "&amp;H63</f>
        <v xml:space="preserve"> 8/30 △ - </v>
      </c>
      <c r="AD64" s="89">
        <f>+L63</f>
        <v>0</v>
      </c>
      <c r="AE64" s="89">
        <f>+L64</f>
        <v>0</v>
      </c>
      <c r="AF64" s="89">
        <f>+J63</f>
        <v>0</v>
      </c>
      <c r="AG64" s="89">
        <f>+J64</f>
        <v>0</v>
      </c>
      <c r="AH64" s="164">
        <f t="shared" si="20"/>
        <v>40784</v>
      </c>
      <c r="AL64" s="173"/>
      <c r="AM64" s="173"/>
      <c r="AN64" s="173"/>
      <c r="AO64" s="173"/>
      <c r="AP64" s="173"/>
      <c r="AR64" s="173">
        <v>2</v>
      </c>
      <c r="AS64" s="173" t="s">
        <v>36</v>
      </c>
    </row>
    <row r="65" spans="1:45" ht="15.75" customHeight="1">
      <c r="A65" s="340"/>
      <c r="B65" s="343"/>
      <c r="C65" s="365"/>
      <c r="D65" s="348">
        <v>2</v>
      </c>
      <c r="E65" s="327">
        <v>0.45138888888888895</v>
      </c>
      <c r="F65" s="327">
        <v>0.51388888888888895</v>
      </c>
      <c r="G65" s="85"/>
      <c r="H65" s="371" t="str">
        <f>IF(G65&lt;&gt;"",VLOOKUP(G65,参加チーム!$B$5:$G$73,IF($N$2=1,4,5),FALSE),"")</f>
        <v/>
      </c>
      <c r="I65" s="355" t="str">
        <f>IF(J65&lt;&gt;"",J65+J66,"")</f>
        <v/>
      </c>
      <c r="J65" s="111"/>
      <c r="K65" s="354" t="s">
        <v>107</v>
      </c>
      <c r="L65" s="111"/>
      <c r="M65" s="355" t="str">
        <f>IF(L65&lt;&gt;"",L65+L66,"")</f>
        <v/>
      </c>
      <c r="N65" s="85"/>
      <c r="O65" s="371" t="str">
        <f>IF(N65&lt;&gt;"",VLOOKUP(N65,参加チーム!$B$5:$G$73,IF($N$2=1,4,5),FALSE),"")</f>
        <v/>
      </c>
      <c r="P65" s="389" t="str">
        <f>+O65</f>
        <v/>
      </c>
      <c r="Q65" s="386"/>
      <c r="S65" s="165" t="str">
        <f>+"後"&amp;G65&amp;N65</f>
        <v>後</v>
      </c>
      <c r="T65" s="159" t="str">
        <f>+I65</f>
        <v/>
      </c>
      <c r="U65" s="159" t="str">
        <f>+M65</f>
        <v/>
      </c>
      <c r="V65" s="166">
        <f>+B63</f>
        <v>40784</v>
      </c>
      <c r="X65" s="163">
        <f t="shared" si="16"/>
        <v>8</v>
      </c>
      <c r="Y65" s="163">
        <f t="shared" si="17"/>
        <v>30</v>
      </c>
      <c r="Z65" s="163" t="str">
        <f t="shared" si="18"/>
        <v xml:space="preserve"> 8/30</v>
      </c>
      <c r="AA65" s="163" t="str">
        <f t="shared" si="19"/>
        <v>△</v>
      </c>
      <c r="AB65" s="89" t="str">
        <f>IF(T65&lt;&gt;"",H65,"")</f>
        <v/>
      </c>
      <c r="AC65" s="163" t="str">
        <f>+Z65&amp;" "&amp;AA65&amp;" "&amp;T65&amp;"-"&amp;U65&amp;" "&amp;O65</f>
        <v xml:space="preserve"> 8/30 △ - </v>
      </c>
      <c r="AD65" s="89">
        <f>+J65</f>
        <v>0</v>
      </c>
      <c r="AE65" s="89">
        <f>+J66</f>
        <v>0</v>
      </c>
      <c r="AF65" s="89">
        <f>+L65</f>
        <v>0</v>
      </c>
      <c r="AG65" s="89">
        <f>+L66</f>
        <v>0</v>
      </c>
      <c r="AH65" s="164">
        <f t="shared" si="20"/>
        <v>40784</v>
      </c>
      <c r="AL65" s="173">
        <v>3</v>
      </c>
      <c r="AM65" s="173" t="str">
        <f>+AS64</f>
        <v>Ｆ</v>
      </c>
      <c r="AN65" s="173"/>
      <c r="AO65" s="173" t="str">
        <f>+AS69</f>
        <v>Ｃ</v>
      </c>
      <c r="AP65" s="173"/>
      <c r="AR65" s="173">
        <v>3</v>
      </c>
      <c r="AS65" s="173" t="s">
        <v>104</v>
      </c>
    </row>
    <row r="66" spans="1:45" ht="15.75" customHeight="1">
      <c r="A66" s="340"/>
      <c r="B66" s="343"/>
      <c r="C66" s="345" t="s">
        <v>248</v>
      </c>
      <c r="D66" s="360"/>
      <c r="E66" s="326"/>
      <c r="F66" s="332"/>
      <c r="G66" s="84" t="e">
        <f>LEFT(VLOOKUP(G65,参加チーム!$B$5:$G$73,6,FALSE),2)</f>
        <v>#N/A</v>
      </c>
      <c r="H66" s="372"/>
      <c r="I66" s="326"/>
      <c r="J66" s="111"/>
      <c r="K66" s="353"/>
      <c r="L66" s="111"/>
      <c r="M66" s="326"/>
      <c r="N66" s="84" t="e">
        <f>LEFT(VLOOKUP(N65,参加チーム!$B$5:$G$73,6,FALSE),2)</f>
        <v>#N/A</v>
      </c>
      <c r="O66" s="372"/>
      <c r="P66" s="358"/>
      <c r="Q66" s="386"/>
      <c r="S66" s="165" t="str">
        <f>+"後"&amp;N65&amp;G65</f>
        <v>後</v>
      </c>
      <c r="T66" s="159" t="str">
        <f>+M65</f>
        <v/>
      </c>
      <c r="U66" s="159" t="str">
        <f>+I65</f>
        <v/>
      </c>
      <c r="V66" s="166">
        <f>+B63</f>
        <v>40784</v>
      </c>
      <c r="X66" s="163">
        <f t="shared" si="16"/>
        <v>8</v>
      </c>
      <c r="Y66" s="163">
        <f t="shared" si="17"/>
        <v>30</v>
      </c>
      <c r="Z66" s="163" t="str">
        <f t="shared" si="18"/>
        <v xml:space="preserve"> 8/30</v>
      </c>
      <c r="AA66" s="163" t="str">
        <f t="shared" si="19"/>
        <v>△</v>
      </c>
      <c r="AB66" s="89" t="str">
        <f t="shared" si="21"/>
        <v/>
      </c>
      <c r="AC66" s="163" t="str">
        <f>+Z66&amp;" "&amp;AA66&amp;" "&amp;T66&amp;"-"&amp;U66&amp;" "&amp;H65</f>
        <v xml:space="preserve"> 8/30 △ - </v>
      </c>
      <c r="AD66" s="89">
        <f>+L65</f>
        <v>0</v>
      </c>
      <c r="AE66" s="89">
        <f>+L66</f>
        <v>0</v>
      </c>
      <c r="AF66" s="89">
        <f>+J65</f>
        <v>0</v>
      </c>
      <c r="AG66" s="89">
        <f>+J66</f>
        <v>0</v>
      </c>
      <c r="AH66" s="164">
        <f t="shared" si="20"/>
        <v>40784</v>
      </c>
      <c r="AL66" s="173"/>
      <c r="AM66" s="173"/>
      <c r="AN66" s="173"/>
      <c r="AO66" s="173"/>
      <c r="AP66" s="173"/>
      <c r="AR66" s="173">
        <v>4</v>
      </c>
      <c r="AS66" s="173" t="s">
        <v>37</v>
      </c>
    </row>
    <row r="67" spans="1:45" ht="15.75" customHeight="1">
      <c r="A67" s="340"/>
      <c r="B67" s="343"/>
      <c r="C67" s="346"/>
      <c r="D67" s="355">
        <v>3</v>
      </c>
      <c r="E67" s="328">
        <v>0.52777777777777779</v>
      </c>
      <c r="F67" s="327">
        <v>0.59027777777777779</v>
      </c>
      <c r="G67" s="85"/>
      <c r="H67" s="371" t="str">
        <f>IF(G67&lt;&gt;"",VLOOKUP(G67,参加チーム!$B$5:$G$73,IF($N$2=1,4,5),FALSE),"")</f>
        <v/>
      </c>
      <c r="I67" s="355" t="str">
        <f>IF(J67&lt;&gt;"",J67+J68,"")</f>
        <v/>
      </c>
      <c r="J67" s="111"/>
      <c r="K67" s="354" t="s">
        <v>107</v>
      </c>
      <c r="L67" s="111"/>
      <c r="M67" s="355" t="str">
        <f>IF(L67&lt;&gt;"",L67+L68,"")</f>
        <v/>
      </c>
      <c r="N67" s="85"/>
      <c r="O67" s="371" t="str">
        <f>IF(N67&lt;&gt;"",VLOOKUP(N67,参加チーム!$B$5:$G$73,IF($N$2=1,4,5),FALSE),"")</f>
        <v/>
      </c>
      <c r="P67" s="389" t="str">
        <f>+O67</f>
        <v/>
      </c>
      <c r="Q67" s="386"/>
      <c r="S67" s="165" t="str">
        <f>+"後"&amp;G67&amp;N67</f>
        <v>後</v>
      </c>
      <c r="T67" s="159" t="str">
        <f>+I67</f>
        <v/>
      </c>
      <c r="U67" s="159" t="str">
        <f>+M67</f>
        <v/>
      </c>
      <c r="V67" s="166">
        <f>+B63</f>
        <v>40784</v>
      </c>
      <c r="X67" s="163">
        <f t="shared" si="16"/>
        <v>8</v>
      </c>
      <c r="Y67" s="163">
        <f t="shared" si="17"/>
        <v>30</v>
      </c>
      <c r="Z67" s="163" t="str">
        <f t="shared" si="18"/>
        <v xml:space="preserve"> 8/30</v>
      </c>
      <c r="AA67" s="163" t="str">
        <f t="shared" si="19"/>
        <v>△</v>
      </c>
      <c r="AB67" s="89" t="str">
        <f>IF(T67&lt;&gt;"",H67,"")</f>
        <v/>
      </c>
      <c r="AC67" s="163" t="str">
        <f>+Z67&amp;" "&amp;AA67&amp;" "&amp;T67&amp;"-"&amp;U67&amp;" "&amp;O67</f>
        <v xml:space="preserve"> 8/30 △ - </v>
      </c>
      <c r="AD67" s="89">
        <f>+J67</f>
        <v>0</v>
      </c>
      <c r="AE67" s="89">
        <f>+J68</f>
        <v>0</v>
      </c>
      <c r="AF67" s="89">
        <f>+L67</f>
        <v>0</v>
      </c>
      <c r="AG67" s="89">
        <f>+L68</f>
        <v>0</v>
      </c>
      <c r="AH67" s="164">
        <f t="shared" si="20"/>
        <v>40784</v>
      </c>
      <c r="AL67" s="173">
        <v>1</v>
      </c>
      <c r="AM67" s="173" t="str">
        <f>+AS65</f>
        <v>G</v>
      </c>
      <c r="AN67" s="173"/>
      <c r="AO67" s="173" t="str">
        <f>+AS68</f>
        <v>Ｅ</v>
      </c>
      <c r="AP67" s="173"/>
      <c r="AR67" s="173">
        <v>5</v>
      </c>
      <c r="AS67" s="173" t="s">
        <v>38</v>
      </c>
    </row>
    <row r="68" spans="1:45" ht="15.75" customHeight="1">
      <c r="A68" s="340"/>
      <c r="B68" s="343"/>
      <c r="C68" s="346"/>
      <c r="D68" s="326"/>
      <c r="E68" s="329"/>
      <c r="F68" s="332"/>
      <c r="G68" s="84" t="e">
        <f>LEFT(VLOOKUP(G67,参加チーム!$B$5:$G$73,6,FALSE),2)</f>
        <v>#N/A</v>
      </c>
      <c r="H68" s="372"/>
      <c r="I68" s="326"/>
      <c r="J68" s="111"/>
      <c r="K68" s="353"/>
      <c r="L68" s="111"/>
      <c r="M68" s="326"/>
      <c r="N68" s="84" t="e">
        <f>LEFT(VLOOKUP(N67,参加チーム!$B$5:$G$73,6,FALSE),2)</f>
        <v>#N/A</v>
      </c>
      <c r="O68" s="372"/>
      <c r="P68" s="358"/>
      <c r="Q68" s="386"/>
      <c r="S68" s="165" t="str">
        <f>+"後"&amp;N67&amp;G67</f>
        <v>後</v>
      </c>
      <c r="T68" s="159" t="str">
        <f>+M67</f>
        <v/>
      </c>
      <c r="U68" s="159" t="str">
        <f>+I67</f>
        <v/>
      </c>
      <c r="V68" s="166">
        <f>+B63</f>
        <v>40784</v>
      </c>
      <c r="X68" s="163">
        <f t="shared" si="16"/>
        <v>8</v>
      </c>
      <c r="Y68" s="163">
        <f t="shared" si="17"/>
        <v>30</v>
      </c>
      <c r="Z68" s="163" t="str">
        <f t="shared" si="18"/>
        <v xml:space="preserve"> 8/30</v>
      </c>
      <c r="AA68" s="163" t="str">
        <f t="shared" si="19"/>
        <v>△</v>
      </c>
      <c r="AB68" s="89" t="str">
        <f t="shared" si="21"/>
        <v/>
      </c>
      <c r="AC68" s="163" t="str">
        <f>+Z68&amp;" "&amp;AA68&amp;" "&amp;T68&amp;"-"&amp;U68&amp;" "&amp;H67</f>
        <v xml:space="preserve"> 8/30 △ - </v>
      </c>
      <c r="AD68" s="89">
        <f>+L67</f>
        <v>0</v>
      </c>
      <c r="AE68" s="89">
        <f>+L68</f>
        <v>0</v>
      </c>
      <c r="AF68" s="89">
        <f>+J67</f>
        <v>0</v>
      </c>
      <c r="AG68" s="89">
        <f>+J68</f>
        <v>0</v>
      </c>
      <c r="AH68" s="164">
        <f t="shared" si="20"/>
        <v>40784</v>
      </c>
      <c r="AL68" s="173"/>
      <c r="AM68" s="173"/>
      <c r="AN68" s="173"/>
      <c r="AO68" s="173"/>
      <c r="AP68" s="173"/>
      <c r="AR68" s="173">
        <v>6</v>
      </c>
      <c r="AS68" s="173" t="s">
        <v>34</v>
      </c>
    </row>
    <row r="69" spans="1:45" ht="15.75" customHeight="1">
      <c r="A69" s="340"/>
      <c r="B69" s="343"/>
      <c r="C69" s="346"/>
      <c r="D69" s="348">
        <v>4</v>
      </c>
      <c r="E69" s="328">
        <v>0.60416666666666663</v>
      </c>
      <c r="F69" s="327">
        <v>0.66666666666666663</v>
      </c>
      <c r="G69" s="85"/>
      <c r="H69" s="377" t="str">
        <f>IF(G69&lt;&gt;"",VLOOKUP(G69,参加チーム!$B$5:$G$73,IF($N$2=1,4,5),FALSE),"")</f>
        <v/>
      </c>
      <c r="I69" s="355" t="str">
        <f>IF(J69&lt;&gt;"",J69+J70,"")</f>
        <v/>
      </c>
      <c r="J69" s="111"/>
      <c r="K69" s="354" t="s">
        <v>107</v>
      </c>
      <c r="L69" s="111"/>
      <c r="M69" s="355" t="str">
        <f>IF(L69&lt;&gt;"",L69+L70,"")</f>
        <v/>
      </c>
      <c r="N69" s="85"/>
      <c r="O69" s="377" t="str">
        <f>IF(N69&lt;&gt;"",VLOOKUP(N69,参加チーム!$B$5:$G$73,IF($N$2=1,4,5),FALSE),"")</f>
        <v/>
      </c>
      <c r="P69" s="389" t="str">
        <f>+O69</f>
        <v/>
      </c>
      <c r="Q69" s="386"/>
      <c r="S69" s="165" t="str">
        <f>+"後"&amp;G69&amp;N69</f>
        <v>後</v>
      </c>
      <c r="T69" s="159" t="str">
        <f>+I69</f>
        <v/>
      </c>
      <c r="U69" s="159" t="str">
        <f>+M69</f>
        <v/>
      </c>
      <c r="V69" s="166">
        <f>+B63</f>
        <v>40784</v>
      </c>
      <c r="X69" s="163">
        <f t="shared" si="16"/>
        <v>8</v>
      </c>
      <c r="Y69" s="163">
        <f t="shared" si="17"/>
        <v>30</v>
      </c>
      <c r="Z69" s="163" t="str">
        <f t="shared" si="18"/>
        <v xml:space="preserve"> 8/30</v>
      </c>
      <c r="AA69" s="163" t="str">
        <f t="shared" si="19"/>
        <v>△</v>
      </c>
      <c r="AB69" s="89" t="str">
        <f>IF(T69&lt;&gt;"",H69,"")</f>
        <v/>
      </c>
      <c r="AC69" s="163" t="str">
        <f>+Z69&amp;" "&amp;AA69&amp;" "&amp;T69&amp;"-"&amp;U69&amp;" "&amp;O69</f>
        <v xml:space="preserve"> 8/30 △ - </v>
      </c>
      <c r="AD69" s="89">
        <f>+J69</f>
        <v>0</v>
      </c>
      <c r="AE69" s="89">
        <f>+J70</f>
        <v>0</v>
      </c>
      <c r="AF69" s="89">
        <f>+L69</f>
        <v>0</v>
      </c>
      <c r="AG69" s="89">
        <f>+L70</f>
        <v>0</v>
      </c>
      <c r="AH69" s="164">
        <f t="shared" si="20"/>
        <v>40784</v>
      </c>
      <c r="AL69" s="173">
        <v>2</v>
      </c>
      <c r="AM69" s="173" t="str">
        <f>+AS66</f>
        <v>Ａ</v>
      </c>
      <c r="AN69" s="173"/>
      <c r="AO69" s="173" t="str">
        <f>+AS67</f>
        <v>Ｄ</v>
      </c>
      <c r="AP69" s="173"/>
      <c r="AR69" s="173">
        <v>7</v>
      </c>
      <c r="AS69" s="173" t="s">
        <v>33</v>
      </c>
    </row>
    <row r="70" spans="1:45" ht="15.75" customHeight="1" thickBot="1">
      <c r="A70" s="341"/>
      <c r="B70" s="344"/>
      <c r="C70" s="347"/>
      <c r="D70" s="349"/>
      <c r="E70" s="330"/>
      <c r="F70" s="333"/>
      <c r="G70" s="121" t="e">
        <f>LEFT(VLOOKUP(G69,参加チーム!$B$5:$G$73,6,FALSE),2)</f>
        <v>#N/A</v>
      </c>
      <c r="H70" s="383"/>
      <c r="I70" s="356"/>
      <c r="J70" s="122"/>
      <c r="K70" s="388"/>
      <c r="L70" s="122"/>
      <c r="M70" s="356"/>
      <c r="N70" s="121" t="e">
        <f>LEFT(VLOOKUP(N69,参加チーム!$B$5:$G$73,6,FALSE),2)</f>
        <v>#N/A</v>
      </c>
      <c r="O70" s="383"/>
      <c r="P70" s="370"/>
      <c r="Q70" s="387"/>
      <c r="S70" s="167" t="str">
        <f>+"後"&amp;N69&amp;G69</f>
        <v>後</v>
      </c>
      <c r="T70" s="168" t="str">
        <f>+M69</f>
        <v/>
      </c>
      <c r="U70" s="168" t="str">
        <f>+I69</f>
        <v/>
      </c>
      <c r="V70" s="169">
        <f>+B63</f>
        <v>40784</v>
      </c>
      <c r="X70" s="163">
        <f t="shared" si="16"/>
        <v>8</v>
      </c>
      <c r="Y70" s="163">
        <f t="shared" si="17"/>
        <v>30</v>
      </c>
      <c r="Z70" s="163" t="str">
        <f t="shared" si="18"/>
        <v xml:space="preserve"> 8/30</v>
      </c>
      <c r="AA70" s="163" t="str">
        <f t="shared" si="19"/>
        <v>△</v>
      </c>
      <c r="AB70" s="89" t="str">
        <f t="shared" si="21"/>
        <v/>
      </c>
      <c r="AC70" s="163" t="str">
        <f>+Z70&amp;" "&amp;AA70&amp;" "&amp;T70&amp;"-"&amp;U70&amp;" "&amp;H69</f>
        <v xml:space="preserve"> 8/30 △ - </v>
      </c>
      <c r="AD70" s="89">
        <f>+L69</f>
        <v>0</v>
      </c>
      <c r="AE70" s="89">
        <f>+L70</f>
        <v>0</v>
      </c>
      <c r="AF70" s="89">
        <f>+J69</f>
        <v>0</v>
      </c>
      <c r="AG70" s="89">
        <f>+J70</f>
        <v>0</v>
      </c>
      <c r="AH70" s="164">
        <f t="shared" si="20"/>
        <v>40784</v>
      </c>
      <c r="AL70" s="173"/>
      <c r="AM70" s="173"/>
      <c r="AN70" s="173"/>
      <c r="AO70" s="173"/>
      <c r="AP70" s="173"/>
      <c r="AR70" s="173">
        <v>8</v>
      </c>
      <c r="AS70" s="173" t="s">
        <v>105</v>
      </c>
    </row>
    <row r="71" spans="1:45" ht="15.75" customHeight="1">
      <c r="A71" s="361">
        <v>9</v>
      </c>
      <c r="B71" s="362">
        <v>40798</v>
      </c>
      <c r="C71" s="369" t="s">
        <v>46</v>
      </c>
      <c r="D71" s="359">
        <v>1</v>
      </c>
      <c r="E71" s="325">
        <v>0.39583333333333331</v>
      </c>
      <c r="F71" s="325">
        <v>0.4375</v>
      </c>
      <c r="G71" s="83"/>
      <c r="H71" s="379" t="str">
        <f>IF(G71&lt;&gt;"",VLOOKUP(G71,参加チーム!$B$5:$G$73,IF($N$2=1,4,5),FALSE),"")</f>
        <v/>
      </c>
      <c r="I71" s="351" t="str">
        <f>IF(J71&lt;&gt;"",J71+J72,"")</f>
        <v/>
      </c>
      <c r="J71" s="120"/>
      <c r="K71" s="352" t="s">
        <v>76</v>
      </c>
      <c r="L71" s="120"/>
      <c r="M71" s="351" t="str">
        <f>IF(L71&lt;&gt;"",L71+L72,"")</f>
        <v/>
      </c>
      <c r="N71" s="83"/>
      <c r="O71" s="379" t="str">
        <f>IF(N71&lt;&gt;"",VLOOKUP(N71,参加チーム!$B$5:$G$73,IF($N$2=1,4,5),FALSE),"")</f>
        <v/>
      </c>
      <c r="P71" s="390" t="str">
        <f>+O71</f>
        <v/>
      </c>
      <c r="Q71" s="385" t="str">
        <f>+O77</f>
        <v/>
      </c>
      <c r="S71" s="160" t="str">
        <f>+"後"&amp;G71&amp;N71</f>
        <v>後</v>
      </c>
      <c r="T71" s="161" t="str">
        <f>IF(I71&lt;&gt;"",I71,"")</f>
        <v/>
      </c>
      <c r="U71" s="161" t="str">
        <f>IF(M71&lt;&gt;"",M71,"")</f>
        <v/>
      </c>
      <c r="V71" s="162">
        <f>+B71</f>
        <v>40798</v>
      </c>
      <c r="X71" s="163">
        <f t="shared" si="16"/>
        <v>9</v>
      </c>
      <c r="Y71" s="163">
        <f t="shared" si="17"/>
        <v>13</v>
      </c>
      <c r="Z71" s="163" t="str">
        <f t="shared" si="18"/>
        <v xml:space="preserve"> 9/13</v>
      </c>
      <c r="AA71" s="163" t="str">
        <f t="shared" si="19"/>
        <v>△</v>
      </c>
      <c r="AB71" s="89" t="str">
        <f>IF(T71&lt;&gt;"",H71,"")</f>
        <v/>
      </c>
      <c r="AC71" s="163" t="str">
        <f>+Z71&amp;" "&amp;AA71&amp;" "&amp;T71&amp;"-"&amp;U71&amp;" "&amp;O71</f>
        <v xml:space="preserve"> 9/13 △ - </v>
      </c>
      <c r="AD71" s="89">
        <f>+J71</f>
        <v>0</v>
      </c>
      <c r="AE71" s="89">
        <f>+J72</f>
        <v>0</v>
      </c>
      <c r="AF71" s="89">
        <f>+L71</f>
        <v>0</v>
      </c>
      <c r="AG71" s="89">
        <f>+L72</f>
        <v>0</v>
      </c>
      <c r="AH71" s="164">
        <f t="shared" si="20"/>
        <v>40798</v>
      </c>
      <c r="AL71" s="173">
        <v>3</v>
      </c>
      <c r="AM71" s="173" t="str">
        <f>+AM63</f>
        <v>Ｂ</v>
      </c>
      <c r="AN71" s="173"/>
      <c r="AO71" s="173" t="str">
        <f>+AO65</f>
        <v>Ｃ</v>
      </c>
      <c r="AP71" s="173">
        <v>1</v>
      </c>
    </row>
    <row r="72" spans="1:45" ht="15.75" customHeight="1">
      <c r="A72" s="340"/>
      <c r="B72" s="343"/>
      <c r="C72" s="365"/>
      <c r="D72" s="360"/>
      <c r="E72" s="326"/>
      <c r="F72" s="332"/>
      <c r="G72" s="84" t="e">
        <f>LEFT(VLOOKUP(G71,参加チーム!$B$5:$G$73,6,FALSE),2)</f>
        <v>#N/A</v>
      </c>
      <c r="H72" s="372"/>
      <c r="I72" s="326"/>
      <c r="J72" s="111"/>
      <c r="K72" s="353"/>
      <c r="L72" s="111"/>
      <c r="M72" s="326"/>
      <c r="N72" s="84" t="e">
        <f>LEFT(VLOOKUP(N71,参加チーム!$B$5:$G$73,6,FALSE),2)</f>
        <v>#N/A</v>
      </c>
      <c r="O72" s="372"/>
      <c r="P72" s="358"/>
      <c r="Q72" s="386"/>
      <c r="S72" s="165" t="str">
        <f>+"後"&amp;N71&amp;G71</f>
        <v>後</v>
      </c>
      <c r="T72" s="159" t="str">
        <f>IF(M71&lt;&gt;"",M71,"")</f>
        <v/>
      </c>
      <c r="U72" s="159" t="str">
        <f>IF(I71&lt;&gt;"",I71,"")</f>
        <v/>
      </c>
      <c r="V72" s="166">
        <f>+B71</f>
        <v>40798</v>
      </c>
      <c r="X72" s="163">
        <f t="shared" si="16"/>
        <v>9</v>
      </c>
      <c r="Y72" s="163">
        <f t="shared" si="17"/>
        <v>13</v>
      </c>
      <c r="Z72" s="163" t="str">
        <f t="shared" si="18"/>
        <v xml:space="preserve"> 9/13</v>
      </c>
      <c r="AA72" s="163" t="str">
        <f t="shared" si="19"/>
        <v>△</v>
      </c>
      <c r="AB72" s="89" t="str">
        <f t="shared" ref="AB72:AB78" si="22">IF(T72&lt;&gt;"",O71,"")</f>
        <v/>
      </c>
      <c r="AC72" s="163" t="str">
        <f>+Z72&amp;" "&amp;AA72&amp;" "&amp;T72&amp;"-"&amp;U72&amp;" "&amp;H71</f>
        <v xml:space="preserve"> 9/13 △ - </v>
      </c>
      <c r="AD72" s="89">
        <f>+L71</f>
        <v>0</v>
      </c>
      <c r="AE72" s="89">
        <f>+L72</f>
        <v>0</v>
      </c>
      <c r="AF72" s="89">
        <f>+J71</f>
        <v>0</v>
      </c>
      <c r="AG72" s="89">
        <f>+J72</f>
        <v>0</v>
      </c>
      <c r="AH72" s="164">
        <f t="shared" si="20"/>
        <v>40798</v>
      </c>
      <c r="AL72" s="173"/>
      <c r="AM72" s="173"/>
      <c r="AN72" s="173"/>
      <c r="AO72" s="173"/>
      <c r="AP72" s="173"/>
    </row>
    <row r="73" spans="1:45" ht="15.75" customHeight="1">
      <c r="A73" s="340"/>
      <c r="B73" s="343"/>
      <c r="C73" s="365"/>
      <c r="D73" s="348">
        <v>2</v>
      </c>
      <c r="E73" s="327">
        <v>0.45138888888888895</v>
      </c>
      <c r="F73" s="327">
        <v>0.51388888888888895</v>
      </c>
      <c r="G73" s="85"/>
      <c r="H73" s="371" t="str">
        <f>IF(G73&lt;&gt;"",VLOOKUP(G73,参加チーム!$B$5:$G$73,IF($N$2=1,4,5),FALSE),"")</f>
        <v/>
      </c>
      <c r="I73" s="355" t="str">
        <f>IF(J73&lt;&gt;"",J73+J74,"")</f>
        <v/>
      </c>
      <c r="J73" s="111"/>
      <c r="K73" s="354" t="s">
        <v>107</v>
      </c>
      <c r="L73" s="111"/>
      <c r="M73" s="355" t="str">
        <f>IF(L73&lt;&gt;"",L73+L74,"")</f>
        <v/>
      </c>
      <c r="N73" s="85"/>
      <c r="O73" s="371" t="str">
        <f>IF(N73&lt;&gt;"",VLOOKUP(N73,参加チーム!$B$5:$G$73,IF($N$2=1,4,5),FALSE),"")</f>
        <v/>
      </c>
      <c r="P73" s="389" t="str">
        <f>+O73</f>
        <v/>
      </c>
      <c r="Q73" s="386"/>
      <c r="S73" s="165" t="str">
        <f>+"後"&amp;G73&amp;N73</f>
        <v>後</v>
      </c>
      <c r="T73" s="159" t="str">
        <f>+I73</f>
        <v/>
      </c>
      <c r="U73" s="159" t="str">
        <f>+M73</f>
        <v/>
      </c>
      <c r="V73" s="166">
        <f>+B71</f>
        <v>40798</v>
      </c>
      <c r="X73" s="163">
        <f t="shared" si="16"/>
        <v>9</v>
      </c>
      <c r="Y73" s="163">
        <f t="shared" si="17"/>
        <v>13</v>
      </c>
      <c r="Z73" s="163" t="str">
        <f t="shared" si="18"/>
        <v xml:space="preserve"> 9/13</v>
      </c>
      <c r="AA73" s="163" t="str">
        <f t="shared" si="19"/>
        <v>△</v>
      </c>
      <c r="AB73" s="89" t="str">
        <f>IF(T73&lt;&gt;"",H73,"")</f>
        <v/>
      </c>
      <c r="AC73" s="163" t="str">
        <f>+Z73&amp;" "&amp;AA73&amp;" "&amp;T73&amp;"-"&amp;U73&amp;" "&amp;O73</f>
        <v xml:space="preserve"> 9/13 △ - </v>
      </c>
      <c r="AD73" s="89">
        <f>+J73</f>
        <v>0</v>
      </c>
      <c r="AE73" s="89">
        <f>+J74</f>
        <v>0</v>
      </c>
      <c r="AF73" s="89">
        <f>+L73</f>
        <v>0</v>
      </c>
      <c r="AG73" s="89">
        <f>+L74</f>
        <v>0</v>
      </c>
      <c r="AH73" s="164">
        <f t="shared" si="20"/>
        <v>40798</v>
      </c>
      <c r="AL73" s="173">
        <v>2</v>
      </c>
      <c r="AM73" s="173" t="str">
        <f>+AM65</f>
        <v>Ｆ</v>
      </c>
      <c r="AN73" s="173"/>
      <c r="AO73" s="173" t="str">
        <f>+AO63</f>
        <v>H</v>
      </c>
      <c r="AP73" s="173">
        <v>1</v>
      </c>
    </row>
    <row r="74" spans="1:45" ht="15.75" customHeight="1">
      <c r="A74" s="340"/>
      <c r="B74" s="343"/>
      <c r="C74" s="345" t="s">
        <v>244</v>
      </c>
      <c r="D74" s="360"/>
      <c r="E74" s="326"/>
      <c r="F74" s="332"/>
      <c r="G74" s="84" t="e">
        <f>LEFT(VLOOKUP(G73,参加チーム!$B$5:$G$73,6,FALSE),2)</f>
        <v>#N/A</v>
      </c>
      <c r="H74" s="372"/>
      <c r="I74" s="326"/>
      <c r="J74" s="111"/>
      <c r="K74" s="353"/>
      <c r="L74" s="111"/>
      <c r="M74" s="326"/>
      <c r="N74" s="84" t="e">
        <f>LEFT(VLOOKUP(N73,参加チーム!$B$5:$G$73,6,FALSE),2)</f>
        <v>#N/A</v>
      </c>
      <c r="O74" s="372"/>
      <c r="P74" s="358"/>
      <c r="Q74" s="386"/>
      <c r="S74" s="165" t="str">
        <f>+"後"&amp;N73&amp;G73</f>
        <v>後</v>
      </c>
      <c r="T74" s="159" t="str">
        <f>+M73</f>
        <v/>
      </c>
      <c r="U74" s="159" t="str">
        <f>+I73</f>
        <v/>
      </c>
      <c r="V74" s="166">
        <f>+B71</f>
        <v>40798</v>
      </c>
      <c r="X74" s="163">
        <f t="shared" si="16"/>
        <v>9</v>
      </c>
      <c r="Y74" s="163">
        <f t="shared" si="17"/>
        <v>13</v>
      </c>
      <c r="Z74" s="163" t="str">
        <f t="shared" si="18"/>
        <v xml:space="preserve"> 9/13</v>
      </c>
      <c r="AA74" s="163" t="str">
        <f t="shared" si="19"/>
        <v>△</v>
      </c>
      <c r="AB74" s="89" t="str">
        <f t="shared" si="22"/>
        <v/>
      </c>
      <c r="AC74" s="163" t="str">
        <f>+Z74&amp;" "&amp;AA74&amp;" "&amp;T74&amp;"-"&amp;U74&amp;" "&amp;H73</f>
        <v xml:space="preserve"> 9/13 △ - </v>
      </c>
      <c r="AD74" s="89">
        <f>+L73</f>
        <v>0</v>
      </c>
      <c r="AE74" s="89">
        <f>+L74</f>
        <v>0</v>
      </c>
      <c r="AF74" s="89">
        <f>+J73</f>
        <v>0</v>
      </c>
      <c r="AG74" s="89">
        <f>+J74</f>
        <v>0</v>
      </c>
      <c r="AH74" s="164">
        <f t="shared" si="20"/>
        <v>40798</v>
      </c>
      <c r="AL74" s="173"/>
      <c r="AM74" s="173"/>
      <c r="AN74" s="173"/>
      <c r="AO74" s="173"/>
      <c r="AP74" s="173"/>
    </row>
    <row r="75" spans="1:45" ht="15.75" customHeight="1">
      <c r="A75" s="340"/>
      <c r="B75" s="343"/>
      <c r="C75" s="346"/>
      <c r="D75" s="355">
        <v>3</v>
      </c>
      <c r="E75" s="328">
        <v>0.52777777777777779</v>
      </c>
      <c r="F75" s="327">
        <v>0.59027777777777779</v>
      </c>
      <c r="G75" s="85"/>
      <c r="H75" s="371" t="str">
        <f>IF(G75&lt;&gt;"",VLOOKUP(G75,参加チーム!$B$5:$G$73,IF($N$2=1,4,5),FALSE),"")</f>
        <v/>
      </c>
      <c r="I75" s="355" t="str">
        <f>IF(J75&lt;&gt;"",J75+J76,"")</f>
        <v/>
      </c>
      <c r="J75" s="111"/>
      <c r="K75" s="354" t="s">
        <v>107</v>
      </c>
      <c r="L75" s="111"/>
      <c r="M75" s="355" t="str">
        <f>IF(L75&lt;&gt;"",L75+L76,"")</f>
        <v/>
      </c>
      <c r="N75" s="85"/>
      <c r="O75" s="371" t="str">
        <f>IF(N75&lt;&gt;"",VLOOKUP(N75,参加チーム!$B$5:$G$73,IF($N$2=1,4,5),FALSE),"")</f>
        <v/>
      </c>
      <c r="P75" s="389" t="str">
        <f>+O75</f>
        <v/>
      </c>
      <c r="Q75" s="386"/>
      <c r="S75" s="165" t="str">
        <f>+"後"&amp;G75&amp;N75</f>
        <v>後</v>
      </c>
      <c r="T75" s="159" t="str">
        <f>+I75</f>
        <v/>
      </c>
      <c r="U75" s="159" t="str">
        <f>+M75</f>
        <v/>
      </c>
      <c r="V75" s="166">
        <f>+B71</f>
        <v>40798</v>
      </c>
      <c r="X75" s="163">
        <f t="shared" si="16"/>
        <v>9</v>
      </c>
      <c r="Y75" s="163">
        <f t="shared" si="17"/>
        <v>13</v>
      </c>
      <c r="Z75" s="163" t="str">
        <f t="shared" si="18"/>
        <v xml:space="preserve"> 9/13</v>
      </c>
      <c r="AA75" s="163" t="str">
        <f t="shared" si="19"/>
        <v>△</v>
      </c>
      <c r="AB75" s="89" t="str">
        <f>IF(T75&lt;&gt;"",H75,"")</f>
        <v/>
      </c>
      <c r="AC75" s="163" t="str">
        <f>+Z75&amp;" "&amp;AA75&amp;" "&amp;T75&amp;"-"&amp;U75&amp;" "&amp;O75</f>
        <v xml:space="preserve"> 9/13 △ - </v>
      </c>
      <c r="AD75" s="89">
        <f>+J75</f>
        <v>0</v>
      </c>
      <c r="AE75" s="89">
        <f>+J76</f>
        <v>0</v>
      </c>
      <c r="AF75" s="89">
        <f>+L75</f>
        <v>0</v>
      </c>
      <c r="AG75" s="89">
        <f>+L76</f>
        <v>0</v>
      </c>
      <c r="AH75" s="164">
        <f t="shared" si="20"/>
        <v>40798</v>
      </c>
      <c r="AL75" s="173">
        <v>4</v>
      </c>
      <c r="AM75" s="173" t="str">
        <f>+AM67</f>
        <v>G</v>
      </c>
      <c r="AN75" s="173"/>
      <c r="AO75" s="173" t="str">
        <f>+AO69</f>
        <v>Ｄ</v>
      </c>
      <c r="AP75" s="173">
        <v>1</v>
      </c>
    </row>
    <row r="76" spans="1:45" ht="15.75" customHeight="1">
      <c r="A76" s="340"/>
      <c r="B76" s="343"/>
      <c r="C76" s="346"/>
      <c r="D76" s="326"/>
      <c r="E76" s="329"/>
      <c r="F76" s="332"/>
      <c r="G76" s="84" t="e">
        <f>LEFT(VLOOKUP(G75,参加チーム!$B$5:$G$73,6,FALSE),2)</f>
        <v>#N/A</v>
      </c>
      <c r="H76" s="372"/>
      <c r="I76" s="326"/>
      <c r="J76" s="111"/>
      <c r="K76" s="353"/>
      <c r="L76" s="111"/>
      <c r="M76" s="326"/>
      <c r="N76" s="84" t="e">
        <f>LEFT(VLOOKUP(N75,参加チーム!$B$5:$G$73,6,FALSE),2)</f>
        <v>#N/A</v>
      </c>
      <c r="O76" s="372"/>
      <c r="P76" s="358"/>
      <c r="Q76" s="386"/>
      <c r="S76" s="165" t="str">
        <f>+"後"&amp;N75&amp;G75</f>
        <v>後</v>
      </c>
      <c r="T76" s="159" t="str">
        <f>+M75</f>
        <v/>
      </c>
      <c r="U76" s="159" t="str">
        <f>+I75</f>
        <v/>
      </c>
      <c r="V76" s="166">
        <f>+B71</f>
        <v>40798</v>
      </c>
      <c r="X76" s="163">
        <f t="shared" si="16"/>
        <v>9</v>
      </c>
      <c r="Y76" s="163">
        <f t="shared" si="17"/>
        <v>13</v>
      </c>
      <c r="Z76" s="163" t="str">
        <f t="shared" si="18"/>
        <v xml:space="preserve"> 9/13</v>
      </c>
      <c r="AA76" s="163" t="str">
        <f t="shared" si="19"/>
        <v>△</v>
      </c>
      <c r="AB76" s="89" t="str">
        <f t="shared" si="22"/>
        <v/>
      </c>
      <c r="AC76" s="163" t="str">
        <f>+Z76&amp;" "&amp;AA76&amp;" "&amp;T76&amp;"-"&amp;U76&amp;" "&amp;H75</f>
        <v xml:space="preserve"> 9/13 △ - </v>
      </c>
      <c r="AD76" s="89">
        <f>+L75</f>
        <v>0</v>
      </c>
      <c r="AE76" s="89">
        <f>+L76</f>
        <v>0</v>
      </c>
      <c r="AF76" s="89">
        <f>+J75</f>
        <v>0</v>
      </c>
      <c r="AG76" s="89">
        <f>+J76</f>
        <v>0</v>
      </c>
      <c r="AH76" s="164">
        <f t="shared" si="20"/>
        <v>40798</v>
      </c>
      <c r="AL76" s="173"/>
      <c r="AM76" s="173"/>
      <c r="AN76" s="173"/>
      <c r="AO76" s="173"/>
      <c r="AP76" s="173"/>
    </row>
    <row r="77" spans="1:45" ht="15.75" customHeight="1">
      <c r="A77" s="340"/>
      <c r="B77" s="343"/>
      <c r="C77" s="346"/>
      <c r="D77" s="348">
        <v>4</v>
      </c>
      <c r="E77" s="328">
        <v>0.60416666666666663</v>
      </c>
      <c r="F77" s="327">
        <v>0.66666666666666663</v>
      </c>
      <c r="G77" s="85"/>
      <c r="H77" s="377" t="str">
        <f>IF(G77&lt;&gt;"",VLOOKUP(G77,参加チーム!$B$5:$G$73,IF($N$2=1,4,5),FALSE),"")</f>
        <v/>
      </c>
      <c r="I77" s="355" t="str">
        <f>IF(J77&lt;&gt;"",J77+J78,"")</f>
        <v/>
      </c>
      <c r="J77" s="111"/>
      <c r="K77" s="354" t="s">
        <v>107</v>
      </c>
      <c r="L77" s="111"/>
      <c r="M77" s="355" t="str">
        <f>IF(L77&lt;&gt;"",L77+L78,"")</f>
        <v/>
      </c>
      <c r="N77" s="85"/>
      <c r="O77" s="377" t="str">
        <f>IF(N77&lt;&gt;"",VLOOKUP(N77,参加チーム!$B$5:$G$73,IF($N$2=1,4,5),FALSE),"")</f>
        <v/>
      </c>
      <c r="P77" s="389" t="str">
        <f>+O77</f>
        <v/>
      </c>
      <c r="Q77" s="386"/>
      <c r="S77" s="165" t="str">
        <f>+"後"&amp;G77&amp;N77</f>
        <v>後</v>
      </c>
      <c r="T77" s="159" t="str">
        <f>+I77</f>
        <v/>
      </c>
      <c r="U77" s="159" t="str">
        <f>+M77</f>
        <v/>
      </c>
      <c r="V77" s="166">
        <f>+B71</f>
        <v>40798</v>
      </c>
      <c r="X77" s="163">
        <f t="shared" si="16"/>
        <v>9</v>
      </c>
      <c r="Y77" s="163">
        <f t="shared" si="17"/>
        <v>13</v>
      </c>
      <c r="Z77" s="163" t="str">
        <f t="shared" si="18"/>
        <v xml:space="preserve"> 9/13</v>
      </c>
      <c r="AA77" s="163" t="str">
        <f t="shared" si="19"/>
        <v>△</v>
      </c>
      <c r="AB77" s="89" t="str">
        <f>IF(T77&lt;&gt;"",H77,"")</f>
        <v/>
      </c>
      <c r="AC77" s="163" t="str">
        <f>+Z77&amp;" "&amp;AA77&amp;" "&amp;T77&amp;"-"&amp;U77&amp;" "&amp;O77</f>
        <v xml:space="preserve"> 9/13 △ - </v>
      </c>
      <c r="AD77" s="89">
        <f>+J77</f>
        <v>0</v>
      </c>
      <c r="AE77" s="89">
        <f>+J78</f>
        <v>0</v>
      </c>
      <c r="AF77" s="89">
        <f>+L77</f>
        <v>0</v>
      </c>
      <c r="AG77" s="89">
        <f>+L78</f>
        <v>0</v>
      </c>
      <c r="AH77" s="164">
        <f t="shared" si="20"/>
        <v>40798</v>
      </c>
      <c r="AL77" s="173">
        <v>1</v>
      </c>
      <c r="AM77" s="173" t="str">
        <f>+AM69</f>
        <v>Ａ</v>
      </c>
      <c r="AN77" s="173"/>
      <c r="AO77" s="173" t="str">
        <f>+AO67</f>
        <v>Ｅ</v>
      </c>
      <c r="AP77" s="173">
        <v>1</v>
      </c>
    </row>
    <row r="78" spans="1:45" ht="15.75" customHeight="1" thickBot="1">
      <c r="A78" s="341"/>
      <c r="B78" s="344"/>
      <c r="C78" s="367"/>
      <c r="D78" s="349"/>
      <c r="E78" s="330"/>
      <c r="F78" s="333"/>
      <c r="G78" s="121" t="e">
        <f>LEFT(VLOOKUP(G77,参加チーム!$B$5:$G$73,6,FALSE),2)</f>
        <v>#N/A</v>
      </c>
      <c r="H78" s="383"/>
      <c r="I78" s="356"/>
      <c r="J78" s="122"/>
      <c r="K78" s="388"/>
      <c r="L78" s="122"/>
      <c r="M78" s="356"/>
      <c r="N78" s="121" t="e">
        <f>LEFT(VLOOKUP(N77,参加チーム!$B$5:$G$73,6,FALSE),2)</f>
        <v>#N/A</v>
      </c>
      <c r="O78" s="383"/>
      <c r="P78" s="370"/>
      <c r="Q78" s="387"/>
      <c r="S78" s="167" t="str">
        <f>+"後"&amp;N77&amp;G77</f>
        <v>後</v>
      </c>
      <c r="T78" s="168" t="str">
        <f>+M77</f>
        <v/>
      </c>
      <c r="U78" s="168" t="str">
        <f>+I77</f>
        <v/>
      </c>
      <c r="V78" s="169">
        <f>+B71</f>
        <v>40798</v>
      </c>
      <c r="X78" s="163">
        <f t="shared" si="16"/>
        <v>9</v>
      </c>
      <c r="Y78" s="163">
        <f t="shared" si="17"/>
        <v>13</v>
      </c>
      <c r="Z78" s="163" t="str">
        <f t="shared" si="18"/>
        <v xml:space="preserve"> 9/13</v>
      </c>
      <c r="AA78" s="163" t="str">
        <f t="shared" si="19"/>
        <v>△</v>
      </c>
      <c r="AB78" s="89" t="str">
        <f t="shared" si="22"/>
        <v/>
      </c>
      <c r="AC78" s="163" t="str">
        <f>+Z78&amp;" "&amp;AA78&amp;" "&amp;T78&amp;"-"&amp;U78&amp;" "&amp;H77</f>
        <v xml:space="preserve"> 9/13 △ - </v>
      </c>
      <c r="AD78" s="89">
        <f>+L77</f>
        <v>0</v>
      </c>
      <c r="AE78" s="89">
        <f>+L78</f>
        <v>0</v>
      </c>
      <c r="AF78" s="89">
        <f>+J77</f>
        <v>0</v>
      </c>
      <c r="AG78" s="89">
        <f>+J78</f>
        <v>0</v>
      </c>
      <c r="AH78" s="164">
        <f t="shared" si="20"/>
        <v>40798</v>
      </c>
      <c r="AL78" s="173"/>
      <c r="AM78" s="173"/>
      <c r="AN78" s="173"/>
      <c r="AO78" s="173"/>
      <c r="AP78" s="173"/>
    </row>
    <row r="79" spans="1:45" ht="15.75" customHeight="1">
      <c r="A79" s="361">
        <v>10</v>
      </c>
      <c r="B79" s="362">
        <v>40807</v>
      </c>
      <c r="C79" s="369" t="s">
        <v>77</v>
      </c>
      <c r="D79" s="359">
        <v>1</v>
      </c>
      <c r="E79" s="325">
        <v>0.39583333333333331</v>
      </c>
      <c r="F79" s="325">
        <v>0.4375</v>
      </c>
      <c r="G79" s="83"/>
      <c r="H79" s="379" t="str">
        <f>IF(G79&lt;&gt;"",VLOOKUP(G79,参加チーム!$B$5:$G$73,IF($N$2=1,4,5),FALSE),"")</f>
        <v/>
      </c>
      <c r="I79" s="351" t="str">
        <f>IF(J79&lt;&gt;"",J79+J80,"")</f>
        <v/>
      </c>
      <c r="J79" s="120"/>
      <c r="K79" s="352" t="s">
        <v>76</v>
      </c>
      <c r="L79" s="120"/>
      <c r="M79" s="351" t="str">
        <f>IF(L79&lt;&gt;"",L79+L80,"")</f>
        <v/>
      </c>
      <c r="N79" s="83"/>
      <c r="O79" s="379" t="str">
        <f>IF(N79&lt;&gt;"",VLOOKUP(N79,参加チーム!$B$5:$G$73,IF($N$2=1,4,5),FALSE),"")</f>
        <v/>
      </c>
      <c r="P79" s="390" t="str">
        <f>+O79</f>
        <v/>
      </c>
      <c r="Q79" s="385" t="str">
        <f>+O85</f>
        <v/>
      </c>
      <c r="S79" s="160" t="str">
        <f>+"後"&amp;G79&amp;N79</f>
        <v>後</v>
      </c>
      <c r="T79" s="161" t="str">
        <f>IF(I79&lt;&gt;"",I79,"")</f>
        <v/>
      </c>
      <c r="U79" s="161" t="str">
        <f>IF(M79&lt;&gt;"",M79,"")</f>
        <v/>
      </c>
      <c r="V79" s="162">
        <f>+B79</f>
        <v>40807</v>
      </c>
      <c r="X79" s="163">
        <f t="shared" si="16"/>
        <v>9</v>
      </c>
      <c r="Y79" s="163">
        <f t="shared" si="17"/>
        <v>22</v>
      </c>
      <c r="Z79" s="163" t="str">
        <f t="shared" si="18"/>
        <v xml:space="preserve"> 9/22</v>
      </c>
      <c r="AA79" s="163" t="str">
        <f t="shared" si="19"/>
        <v>△</v>
      </c>
      <c r="AB79" s="89" t="str">
        <f>IF(T79&lt;&gt;"",H79,"")</f>
        <v/>
      </c>
      <c r="AC79" s="163" t="str">
        <f>+Z79&amp;" "&amp;AA79&amp;" "&amp;T79&amp;"-"&amp;U79&amp;" "&amp;O79</f>
        <v xml:space="preserve"> 9/22 △ - </v>
      </c>
      <c r="AD79" s="89">
        <f>+J79</f>
        <v>0</v>
      </c>
      <c r="AE79" s="89">
        <f>+J80</f>
        <v>0</v>
      </c>
      <c r="AF79" s="89">
        <f>+L79</f>
        <v>0</v>
      </c>
      <c r="AG79" s="89">
        <f>+L80</f>
        <v>0</v>
      </c>
      <c r="AH79" s="164">
        <f t="shared" si="20"/>
        <v>40807</v>
      </c>
      <c r="AL79" s="173">
        <v>4</v>
      </c>
      <c r="AM79" s="173" t="str">
        <f>+AM67</f>
        <v>G</v>
      </c>
      <c r="AN79" s="173"/>
      <c r="AO79" s="173" t="str">
        <f>+AO63</f>
        <v>H</v>
      </c>
      <c r="AP79" s="173"/>
    </row>
    <row r="80" spans="1:45" ht="15.75" customHeight="1">
      <c r="A80" s="340"/>
      <c r="B80" s="343"/>
      <c r="C80" s="365"/>
      <c r="D80" s="360"/>
      <c r="E80" s="326"/>
      <c r="F80" s="332"/>
      <c r="G80" s="84" t="e">
        <f>LEFT(VLOOKUP(G79,参加チーム!$B$5:$G$73,6,FALSE),2)</f>
        <v>#N/A</v>
      </c>
      <c r="H80" s="372"/>
      <c r="I80" s="326"/>
      <c r="J80" s="111"/>
      <c r="K80" s="353"/>
      <c r="L80" s="111"/>
      <c r="M80" s="326"/>
      <c r="N80" s="84" t="e">
        <f>LEFT(VLOOKUP(N79,参加チーム!$B$5:$G$73,6,FALSE),2)</f>
        <v>#N/A</v>
      </c>
      <c r="O80" s="372"/>
      <c r="P80" s="358"/>
      <c r="Q80" s="386"/>
      <c r="S80" s="165" t="str">
        <f>+"後"&amp;N79&amp;G79</f>
        <v>後</v>
      </c>
      <c r="T80" s="159" t="str">
        <f>IF(M79&lt;&gt;"",M79,"")</f>
        <v/>
      </c>
      <c r="U80" s="159" t="str">
        <f>IF(I79&lt;&gt;"",I79,"")</f>
        <v/>
      </c>
      <c r="V80" s="166">
        <f>+B79</f>
        <v>40807</v>
      </c>
      <c r="X80" s="163">
        <f t="shared" si="16"/>
        <v>9</v>
      </c>
      <c r="Y80" s="163">
        <f t="shared" si="17"/>
        <v>22</v>
      </c>
      <c r="Z80" s="163" t="str">
        <f t="shared" si="18"/>
        <v xml:space="preserve"> 9/22</v>
      </c>
      <c r="AA80" s="163" t="str">
        <f t="shared" si="19"/>
        <v>△</v>
      </c>
      <c r="AB80" s="89" t="str">
        <f>IF(T80&lt;&gt;"",O79,"")</f>
        <v/>
      </c>
      <c r="AC80" s="163" t="str">
        <f>+Z80&amp;" "&amp;AA80&amp;" "&amp;T80&amp;"-"&amp;U80&amp;" "&amp;H79</f>
        <v xml:space="preserve"> 9/22 △ - </v>
      </c>
      <c r="AD80" s="89">
        <f>+L79</f>
        <v>0</v>
      </c>
      <c r="AE80" s="89">
        <f>+L80</f>
        <v>0</v>
      </c>
      <c r="AF80" s="89">
        <f>+J79</f>
        <v>0</v>
      </c>
      <c r="AG80" s="89">
        <f>+J80</f>
        <v>0</v>
      </c>
      <c r="AH80" s="164">
        <f t="shared" si="20"/>
        <v>40807</v>
      </c>
      <c r="AL80" s="173"/>
      <c r="AM80" s="173"/>
      <c r="AN80" s="173"/>
      <c r="AO80" s="173"/>
      <c r="AP80" s="173"/>
    </row>
    <row r="81" spans="1:42" ht="15.75" customHeight="1">
      <c r="A81" s="340"/>
      <c r="B81" s="343"/>
      <c r="C81" s="365"/>
      <c r="D81" s="348">
        <v>2</v>
      </c>
      <c r="E81" s="327">
        <v>0.45138888888888895</v>
      </c>
      <c r="F81" s="327">
        <v>0.51388888888888895</v>
      </c>
      <c r="G81" s="85"/>
      <c r="H81" s="371" t="str">
        <f>IF(G81&lt;&gt;"",VLOOKUP(G81,参加チーム!$B$5:$G$73,IF($N$2=1,4,5),FALSE),"")</f>
        <v/>
      </c>
      <c r="I81" s="355" t="str">
        <f>IF(J81&lt;&gt;"",J81+J82,"")</f>
        <v/>
      </c>
      <c r="J81" s="111"/>
      <c r="K81" s="354" t="s">
        <v>107</v>
      </c>
      <c r="L81" s="111"/>
      <c r="M81" s="355" t="str">
        <f>IF(L81&lt;&gt;"",L81+L82,"")</f>
        <v/>
      </c>
      <c r="N81" s="85"/>
      <c r="O81" s="371" t="str">
        <f>IF(N81&lt;&gt;"",VLOOKUP(N81,参加チーム!$B$5:$G$73,IF($N$2=1,4,5),FALSE),"")</f>
        <v/>
      </c>
      <c r="P81" s="389" t="str">
        <f>+O81</f>
        <v/>
      </c>
      <c r="Q81" s="386"/>
      <c r="S81" s="165" t="str">
        <f>+"後"&amp;G81&amp;N81</f>
        <v>後</v>
      </c>
      <c r="T81" s="159" t="str">
        <f>+I81</f>
        <v/>
      </c>
      <c r="U81" s="159" t="str">
        <f>+M81</f>
        <v/>
      </c>
      <c r="V81" s="166">
        <f>+B79</f>
        <v>40807</v>
      </c>
      <c r="X81" s="163">
        <f t="shared" si="16"/>
        <v>9</v>
      </c>
      <c r="Y81" s="163">
        <f t="shared" si="17"/>
        <v>22</v>
      </c>
      <c r="Z81" s="163" t="str">
        <f t="shared" si="18"/>
        <v xml:space="preserve"> 9/22</v>
      </c>
      <c r="AA81" s="163" t="str">
        <f t="shared" si="19"/>
        <v>△</v>
      </c>
      <c r="AB81" s="89" t="str">
        <f>IF(T81&lt;&gt;"",H81,"")</f>
        <v/>
      </c>
      <c r="AC81" s="163" t="str">
        <f>+Z81&amp;" "&amp;AA81&amp;" "&amp;T81&amp;"-"&amp;U81&amp;" "&amp;O81</f>
        <v xml:space="preserve"> 9/22 △ - </v>
      </c>
      <c r="AD81" s="89">
        <f>+J81</f>
        <v>0</v>
      </c>
      <c r="AE81" s="89">
        <f>+J82</f>
        <v>0</v>
      </c>
      <c r="AF81" s="89">
        <f>+L81</f>
        <v>0</v>
      </c>
      <c r="AG81" s="89">
        <f>+L82</f>
        <v>0</v>
      </c>
      <c r="AH81" s="164">
        <f t="shared" si="20"/>
        <v>40807</v>
      </c>
      <c r="AL81" s="173">
        <v>3</v>
      </c>
      <c r="AM81" s="173" t="str">
        <f>+AM69</f>
        <v>Ａ</v>
      </c>
      <c r="AN81" s="173"/>
      <c r="AO81" s="173" t="str">
        <f>+AO65</f>
        <v>Ｃ</v>
      </c>
      <c r="AP81" s="173"/>
    </row>
    <row r="82" spans="1:42" ht="15.75" customHeight="1">
      <c r="A82" s="340"/>
      <c r="B82" s="343"/>
      <c r="C82" s="345" t="s">
        <v>108</v>
      </c>
      <c r="D82" s="360"/>
      <c r="E82" s="326"/>
      <c r="F82" s="332"/>
      <c r="G82" s="84" t="e">
        <f>LEFT(VLOOKUP(G81,参加チーム!$B$5:$G$73,6,FALSE),2)</f>
        <v>#N/A</v>
      </c>
      <c r="H82" s="372"/>
      <c r="I82" s="326"/>
      <c r="J82" s="111"/>
      <c r="K82" s="353"/>
      <c r="L82" s="111"/>
      <c r="M82" s="326"/>
      <c r="N82" s="84" t="e">
        <f>LEFT(VLOOKUP(N81,参加チーム!$B$5:$G$73,6,FALSE),2)</f>
        <v>#N/A</v>
      </c>
      <c r="O82" s="372"/>
      <c r="P82" s="358"/>
      <c r="Q82" s="386"/>
      <c r="S82" s="165" t="str">
        <f>+"後"&amp;N81&amp;G81</f>
        <v>後</v>
      </c>
      <c r="T82" s="159" t="str">
        <f>+M81</f>
        <v/>
      </c>
      <c r="U82" s="159" t="str">
        <f>+I81</f>
        <v/>
      </c>
      <c r="V82" s="166">
        <f>+B79</f>
        <v>40807</v>
      </c>
      <c r="X82" s="163">
        <f t="shared" si="16"/>
        <v>9</v>
      </c>
      <c r="Y82" s="163">
        <f t="shared" si="17"/>
        <v>22</v>
      </c>
      <c r="Z82" s="163" t="str">
        <f t="shared" si="18"/>
        <v xml:space="preserve"> 9/22</v>
      </c>
      <c r="AA82" s="163" t="str">
        <f t="shared" si="19"/>
        <v>△</v>
      </c>
      <c r="AB82" s="89" t="str">
        <f>IF(T82&lt;&gt;"",O81,"")</f>
        <v/>
      </c>
      <c r="AC82" s="163" t="str">
        <f>+Z82&amp;" "&amp;AA82&amp;" "&amp;T82&amp;"-"&amp;U82&amp;" "&amp;H81</f>
        <v xml:space="preserve"> 9/22 △ - </v>
      </c>
      <c r="AD82" s="89">
        <f>+L81</f>
        <v>0</v>
      </c>
      <c r="AE82" s="89">
        <f>+L82</f>
        <v>0</v>
      </c>
      <c r="AF82" s="89">
        <f>+J81</f>
        <v>0</v>
      </c>
      <c r="AG82" s="89">
        <f>+J82</f>
        <v>0</v>
      </c>
      <c r="AH82" s="164">
        <f t="shared" si="20"/>
        <v>40807</v>
      </c>
      <c r="AL82" s="173"/>
      <c r="AM82" s="173"/>
      <c r="AN82" s="173"/>
      <c r="AO82" s="173"/>
      <c r="AP82" s="173"/>
    </row>
    <row r="83" spans="1:42" ht="15.75" customHeight="1">
      <c r="A83" s="340"/>
      <c r="B83" s="343"/>
      <c r="C83" s="346"/>
      <c r="D83" s="355">
        <v>3</v>
      </c>
      <c r="E83" s="328">
        <v>0.52777777777777779</v>
      </c>
      <c r="F83" s="327">
        <v>0.59027777777777779</v>
      </c>
      <c r="G83" s="85"/>
      <c r="H83" s="371" t="str">
        <f>IF(G83&lt;&gt;"",VLOOKUP(G83,参加チーム!$B$5:$G$73,IF($N$2=1,4,5),FALSE),"")</f>
        <v/>
      </c>
      <c r="I83" s="355" t="str">
        <f>IF(J83&lt;&gt;"",J83+J84,"")</f>
        <v/>
      </c>
      <c r="J83" s="111"/>
      <c r="K83" s="354" t="s">
        <v>107</v>
      </c>
      <c r="L83" s="111"/>
      <c r="M83" s="355" t="str">
        <f>IF(L83&lt;&gt;"",L83+L84,"")</f>
        <v/>
      </c>
      <c r="N83" s="85"/>
      <c r="O83" s="371" t="str">
        <f>IF(N83&lt;&gt;"",VLOOKUP(N83,参加チーム!$B$5:$G$73,IF($N$2=1,4,5),FALSE),"")</f>
        <v/>
      </c>
      <c r="P83" s="389" t="str">
        <f>+O83</f>
        <v/>
      </c>
      <c r="Q83" s="386"/>
      <c r="S83" s="165" t="str">
        <f>+"後"&amp;G83&amp;N83</f>
        <v>後</v>
      </c>
      <c r="T83" s="159" t="str">
        <f>+I83</f>
        <v/>
      </c>
      <c r="U83" s="159" t="str">
        <f>+M83</f>
        <v/>
      </c>
      <c r="V83" s="166">
        <f>+B79</f>
        <v>40807</v>
      </c>
      <c r="X83" s="163">
        <f t="shared" si="16"/>
        <v>9</v>
      </c>
      <c r="Y83" s="163">
        <f t="shared" si="17"/>
        <v>22</v>
      </c>
      <c r="Z83" s="163" t="str">
        <f t="shared" si="18"/>
        <v xml:space="preserve"> 9/22</v>
      </c>
      <c r="AA83" s="163" t="str">
        <f t="shared" si="19"/>
        <v>△</v>
      </c>
      <c r="AB83" s="89" t="str">
        <f>IF(T83&lt;&gt;"",H83,"")</f>
        <v/>
      </c>
      <c r="AC83" s="163" t="str">
        <f>+Z83&amp;" "&amp;AA83&amp;" "&amp;T83&amp;"-"&amp;U83&amp;" "&amp;O83</f>
        <v xml:space="preserve"> 9/22 △ - </v>
      </c>
      <c r="AD83" s="89">
        <f>+J83</f>
        <v>0</v>
      </c>
      <c r="AE83" s="89">
        <f>+J84</f>
        <v>0</v>
      </c>
      <c r="AF83" s="89">
        <f>+L83</f>
        <v>0</v>
      </c>
      <c r="AG83" s="89">
        <f>+L84</f>
        <v>0</v>
      </c>
      <c r="AH83" s="164">
        <f t="shared" si="20"/>
        <v>40807</v>
      </c>
      <c r="AL83" s="173">
        <v>1</v>
      </c>
      <c r="AM83" s="173" t="str">
        <f>+AM63</f>
        <v>Ｂ</v>
      </c>
      <c r="AN83" s="173"/>
      <c r="AO83" s="173" t="str">
        <f>+AO67</f>
        <v>Ｅ</v>
      </c>
      <c r="AP83" s="173"/>
    </row>
    <row r="84" spans="1:42" ht="15.75" customHeight="1">
      <c r="A84" s="340"/>
      <c r="B84" s="343"/>
      <c r="C84" s="346"/>
      <c r="D84" s="326"/>
      <c r="E84" s="329"/>
      <c r="F84" s="332"/>
      <c r="G84" s="84" t="e">
        <f>LEFT(VLOOKUP(G83,参加チーム!$B$5:$G$73,6,FALSE),2)</f>
        <v>#N/A</v>
      </c>
      <c r="H84" s="372"/>
      <c r="I84" s="326"/>
      <c r="J84" s="111"/>
      <c r="K84" s="353"/>
      <c r="L84" s="111"/>
      <c r="M84" s="326"/>
      <c r="N84" s="84" t="e">
        <f>LEFT(VLOOKUP(N83,参加チーム!$B$5:$G$73,6,FALSE),2)</f>
        <v>#N/A</v>
      </c>
      <c r="O84" s="372"/>
      <c r="P84" s="358"/>
      <c r="Q84" s="386"/>
      <c r="S84" s="165" t="str">
        <f>+"後"&amp;N83&amp;G83</f>
        <v>後</v>
      </c>
      <c r="T84" s="159" t="str">
        <f>+M83</f>
        <v/>
      </c>
      <c r="U84" s="159" t="str">
        <f>+I83</f>
        <v/>
      </c>
      <c r="V84" s="166">
        <f>+B79</f>
        <v>40807</v>
      </c>
      <c r="X84" s="163">
        <f t="shared" si="16"/>
        <v>9</v>
      </c>
      <c r="Y84" s="163">
        <f t="shared" si="17"/>
        <v>22</v>
      </c>
      <c r="Z84" s="163" t="str">
        <f t="shared" si="18"/>
        <v xml:space="preserve"> 9/22</v>
      </c>
      <c r="AA84" s="163" t="str">
        <f t="shared" si="19"/>
        <v>△</v>
      </c>
      <c r="AB84" s="89" t="str">
        <f>IF(T84&lt;&gt;"",O83,"")</f>
        <v/>
      </c>
      <c r="AC84" s="163" t="str">
        <f>+Z84&amp;" "&amp;AA84&amp;" "&amp;T84&amp;"-"&amp;U84&amp;" "&amp;H83</f>
        <v xml:space="preserve"> 9/22 △ - </v>
      </c>
      <c r="AD84" s="89">
        <f>+L83</f>
        <v>0</v>
      </c>
      <c r="AE84" s="89">
        <f>+L84</f>
        <v>0</v>
      </c>
      <c r="AF84" s="89">
        <f>+J83</f>
        <v>0</v>
      </c>
      <c r="AG84" s="89">
        <f>+J84</f>
        <v>0</v>
      </c>
      <c r="AH84" s="164">
        <f t="shared" si="20"/>
        <v>40807</v>
      </c>
      <c r="AL84" s="173"/>
      <c r="AM84" s="173"/>
      <c r="AN84" s="173"/>
      <c r="AO84" s="173"/>
      <c r="AP84" s="173"/>
    </row>
    <row r="85" spans="1:42" ht="15.75" customHeight="1">
      <c r="A85" s="340"/>
      <c r="B85" s="343"/>
      <c r="C85" s="346"/>
      <c r="D85" s="348">
        <v>4</v>
      </c>
      <c r="E85" s="328">
        <v>0.60416666666666663</v>
      </c>
      <c r="F85" s="327">
        <v>0.66666666666666663</v>
      </c>
      <c r="G85" s="85"/>
      <c r="H85" s="377" t="str">
        <f>IF(G85&lt;&gt;"",VLOOKUP(G85,参加チーム!$B$5:$G$73,IF($N$2=1,4,5),FALSE),"")</f>
        <v/>
      </c>
      <c r="I85" s="355" t="str">
        <f>IF(J85&lt;&gt;"",J85+J86,"")</f>
        <v/>
      </c>
      <c r="J85" s="111"/>
      <c r="K85" s="354" t="s">
        <v>107</v>
      </c>
      <c r="L85" s="111"/>
      <c r="M85" s="355" t="str">
        <f>IF(L85&lt;&gt;"",L85+L86,"")</f>
        <v/>
      </c>
      <c r="N85" s="85"/>
      <c r="O85" s="377" t="str">
        <f>IF(N85&lt;&gt;"",VLOOKUP(N85,参加チーム!$B$5:$G$73,IF($N$2=1,4,5),FALSE),"")</f>
        <v/>
      </c>
      <c r="P85" s="389" t="str">
        <f>+O85</f>
        <v/>
      </c>
      <c r="Q85" s="386"/>
      <c r="S85" s="165" t="str">
        <f>+"後"&amp;G85&amp;N85</f>
        <v>後</v>
      </c>
      <c r="T85" s="159" t="str">
        <f>+I85</f>
        <v/>
      </c>
      <c r="U85" s="159" t="str">
        <f>+M85</f>
        <v/>
      </c>
      <c r="V85" s="166">
        <f>+B79</f>
        <v>40807</v>
      </c>
      <c r="X85" s="163">
        <f t="shared" si="16"/>
        <v>9</v>
      </c>
      <c r="Y85" s="163">
        <f t="shared" si="17"/>
        <v>22</v>
      </c>
      <c r="Z85" s="163" t="str">
        <f t="shared" si="18"/>
        <v xml:space="preserve"> 9/22</v>
      </c>
      <c r="AA85" s="163" t="str">
        <f t="shared" si="19"/>
        <v>△</v>
      </c>
      <c r="AB85" s="89" t="str">
        <f>IF(T85&lt;&gt;"",H85,"")</f>
        <v/>
      </c>
      <c r="AC85" s="163" t="str">
        <f>+Z85&amp;" "&amp;AA85&amp;" "&amp;T85&amp;"-"&amp;U85&amp;" "&amp;O85</f>
        <v xml:space="preserve"> 9/22 △ - </v>
      </c>
      <c r="AD85" s="89">
        <f>+J85</f>
        <v>0</v>
      </c>
      <c r="AE85" s="89">
        <f>+J86</f>
        <v>0</v>
      </c>
      <c r="AF85" s="89">
        <f>+L85</f>
        <v>0</v>
      </c>
      <c r="AG85" s="89">
        <f>+L86</f>
        <v>0</v>
      </c>
      <c r="AH85" s="164">
        <f t="shared" si="20"/>
        <v>40807</v>
      </c>
      <c r="AL85" s="173">
        <v>2</v>
      </c>
      <c r="AM85" s="173" t="str">
        <f>+AM65</f>
        <v>Ｆ</v>
      </c>
      <c r="AN85" s="173"/>
      <c r="AO85" s="173" t="str">
        <f>+AO69</f>
        <v>Ｄ</v>
      </c>
      <c r="AP85" s="173"/>
    </row>
    <row r="86" spans="1:42" ht="15.75" customHeight="1" thickBot="1">
      <c r="A86" s="341"/>
      <c r="B86" s="344"/>
      <c r="C86" s="347"/>
      <c r="D86" s="349"/>
      <c r="E86" s="330"/>
      <c r="F86" s="333"/>
      <c r="G86" s="121" t="e">
        <f>LEFT(VLOOKUP(G85,参加チーム!$B$5:$G$73,6,FALSE),2)</f>
        <v>#N/A</v>
      </c>
      <c r="H86" s="383"/>
      <c r="I86" s="356"/>
      <c r="J86" s="122"/>
      <c r="K86" s="388"/>
      <c r="L86" s="122"/>
      <c r="M86" s="356"/>
      <c r="N86" s="121" t="e">
        <f>LEFT(VLOOKUP(N85,参加チーム!$B$5:$G$73,6,FALSE),2)</f>
        <v>#N/A</v>
      </c>
      <c r="O86" s="383"/>
      <c r="P86" s="370"/>
      <c r="Q86" s="387"/>
      <c r="S86" s="167" t="str">
        <f>+"後"&amp;N85&amp;G85</f>
        <v>後</v>
      </c>
      <c r="T86" s="168" t="str">
        <f>+M85</f>
        <v/>
      </c>
      <c r="U86" s="168" t="str">
        <f>+I85</f>
        <v/>
      </c>
      <c r="V86" s="169">
        <f>+B79</f>
        <v>40807</v>
      </c>
      <c r="X86" s="163">
        <f t="shared" si="16"/>
        <v>9</v>
      </c>
      <c r="Y86" s="163">
        <f t="shared" si="17"/>
        <v>22</v>
      </c>
      <c r="Z86" s="163" t="str">
        <f t="shared" si="18"/>
        <v xml:space="preserve"> 9/22</v>
      </c>
      <c r="AA86" s="163" t="str">
        <f t="shared" si="19"/>
        <v>△</v>
      </c>
      <c r="AB86" s="89" t="str">
        <f>IF(T86&lt;&gt;"",O85,"")</f>
        <v/>
      </c>
      <c r="AC86" s="163" t="str">
        <f>+Z86&amp;" "&amp;AA86&amp;" "&amp;T86&amp;"-"&amp;U86&amp;" "&amp;H85</f>
        <v xml:space="preserve"> 9/22 △ - </v>
      </c>
      <c r="AD86" s="89">
        <f>+L85</f>
        <v>0</v>
      </c>
      <c r="AE86" s="89">
        <f>+L86</f>
        <v>0</v>
      </c>
      <c r="AF86" s="89">
        <f>+J85</f>
        <v>0</v>
      </c>
      <c r="AG86" s="89">
        <f>+J86</f>
        <v>0</v>
      </c>
      <c r="AH86" s="164">
        <f t="shared" si="20"/>
        <v>40807</v>
      </c>
      <c r="AL86" s="173"/>
      <c r="AM86" s="173"/>
      <c r="AN86" s="173"/>
      <c r="AO86" s="173"/>
      <c r="AP86" s="173"/>
    </row>
    <row r="87" spans="1:42" ht="15.75" customHeight="1">
      <c r="A87" s="361">
        <v>11</v>
      </c>
      <c r="B87" s="362">
        <v>40826</v>
      </c>
      <c r="C87" s="369" t="s">
        <v>97</v>
      </c>
      <c r="D87" s="359">
        <v>1</v>
      </c>
      <c r="E87" s="325">
        <v>0.39583333333333331</v>
      </c>
      <c r="F87" s="325">
        <v>0.4375</v>
      </c>
      <c r="G87" s="83"/>
      <c r="H87" s="379" t="str">
        <f>IF(G87&lt;&gt;"",VLOOKUP(G87,参加チーム!$B$5:$G$73,IF($N$2=1,4,5),FALSE),"")</f>
        <v/>
      </c>
      <c r="I87" s="351" t="str">
        <f>IF(J87&lt;&gt;"",J87+J88,"")</f>
        <v/>
      </c>
      <c r="J87" s="120"/>
      <c r="K87" s="352" t="s">
        <v>76</v>
      </c>
      <c r="L87" s="120"/>
      <c r="M87" s="351" t="str">
        <f>IF(L87&lt;&gt;"",L87+L88,"")</f>
        <v/>
      </c>
      <c r="N87" s="83"/>
      <c r="O87" s="379" t="str">
        <f>IF(N87&lt;&gt;"",VLOOKUP(N87,参加チーム!$B$5:$G$73,IF($N$2=1,4,5),FALSE),"")</f>
        <v/>
      </c>
      <c r="P87" s="390" t="str">
        <f>+O87</f>
        <v/>
      </c>
      <c r="Q87" s="385" t="str">
        <f>+H87</f>
        <v/>
      </c>
      <c r="S87" s="160" t="str">
        <f>+"後"&amp;G87&amp;N87</f>
        <v>後</v>
      </c>
      <c r="T87" s="161" t="str">
        <f>IF(I87&lt;&gt;"",I87,"")</f>
        <v/>
      </c>
      <c r="U87" s="161" t="str">
        <f>IF(M87&lt;&gt;"",M87,"")</f>
        <v/>
      </c>
      <c r="V87" s="162">
        <f>+B87</f>
        <v>40826</v>
      </c>
      <c r="X87" s="163">
        <f t="shared" ref="X87:X94" si="23">MONTH(V87)</f>
        <v>10</v>
      </c>
      <c r="Y87" s="163">
        <f t="shared" ref="Y87:Y94" si="24">DAY(V87)</f>
        <v>11</v>
      </c>
      <c r="Z87" s="163" t="str">
        <f t="shared" ref="Z87:Z94" si="25">IF(LEN(X87)=1," ","")&amp;X87&amp;"/"&amp;IF(LEN(Y87)=1," ","")&amp;Y87</f>
        <v>10/11</v>
      </c>
      <c r="AA87" s="163" t="str">
        <f t="shared" ref="AA87:AA94" si="26">IF(T87&gt;U87,"○",IF(T87&lt;U87,"●","△"))</f>
        <v>△</v>
      </c>
      <c r="AB87" s="89" t="str">
        <f>IF(T87&lt;&gt;"",H87,"")</f>
        <v/>
      </c>
      <c r="AC87" s="163" t="str">
        <f>+Z87&amp;" "&amp;AA87&amp;" "&amp;T87&amp;"-"&amp;U87&amp;" "&amp;O87</f>
        <v xml:space="preserve">10/11 △ - </v>
      </c>
      <c r="AD87" s="89">
        <f>+J87</f>
        <v>0</v>
      </c>
      <c r="AE87" s="89">
        <f>+J88</f>
        <v>0</v>
      </c>
      <c r="AF87" s="89">
        <f>+L87</f>
        <v>0</v>
      </c>
      <c r="AG87" s="89">
        <f>+L88</f>
        <v>0</v>
      </c>
      <c r="AH87" s="164">
        <f t="shared" ref="AH87:AH94" si="27">+V87</f>
        <v>40826</v>
      </c>
      <c r="AL87" s="173">
        <v>1</v>
      </c>
      <c r="AM87" s="173" t="str">
        <f>+AM79</f>
        <v>G</v>
      </c>
      <c r="AN87" s="173"/>
      <c r="AO87" s="173" t="str">
        <f>+AO81</f>
        <v>Ｃ</v>
      </c>
      <c r="AP87" s="173">
        <v>1</v>
      </c>
    </row>
    <row r="88" spans="1:42" ht="15.75" customHeight="1">
      <c r="A88" s="340"/>
      <c r="B88" s="343"/>
      <c r="C88" s="365"/>
      <c r="D88" s="360"/>
      <c r="E88" s="326"/>
      <c r="F88" s="332"/>
      <c r="G88" s="84" t="e">
        <f>LEFT(VLOOKUP(G87,参加チーム!$B$5:$G$73,6,FALSE),2)</f>
        <v>#N/A</v>
      </c>
      <c r="H88" s="372"/>
      <c r="I88" s="326"/>
      <c r="J88" s="111"/>
      <c r="K88" s="353"/>
      <c r="L88" s="111"/>
      <c r="M88" s="326"/>
      <c r="N88" s="84" t="e">
        <f>LEFT(VLOOKUP(N87,参加チーム!$B$5:$G$73,6,FALSE),2)</f>
        <v>#N/A</v>
      </c>
      <c r="O88" s="372"/>
      <c r="P88" s="358"/>
      <c r="Q88" s="386"/>
      <c r="S88" s="165" t="str">
        <f>+"後"&amp;N87&amp;G87</f>
        <v>後</v>
      </c>
      <c r="T88" s="159" t="str">
        <f>IF(M87&lt;&gt;"",M87,"")</f>
        <v/>
      </c>
      <c r="U88" s="159" t="str">
        <f>IF(I87&lt;&gt;"",I87,"")</f>
        <v/>
      </c>
      <c r="V88" s="166">
        <f>+B87</f>
        <v>40826</v>
      </c>
      <c r="X88" s="163">
        <f t="shared" si="23"/>
        <v>10</v>
      </c>
      <c r="Y88" s="163">
        <f t="shared" si="24"/>
        <v>11</v>
      </c>
      <c r="Z88" s="163" t="str">
        <f t="shared" si="25"/>
        <v>10/11</v>
      </c>
      <c r="AA88" s="163" t="str">
        <f t="shared" si="26"/>
        <v>△</v>
      </c>
      <c r="AB88" s="89" t="str">
        <f>IF(T88&lt;&gt;"",O87,"")</f>
        <v/>
      </c>
      <c r="AC88" s="163" t="str">
        <f>+Z88&amp;" "&amp;AA88&amp;" "&amp;T88&amp;"-"&amp;U88&amp;" "&amp;H87</f>
        <v xml:space="preserve">10/11 △ - </v>
      </c>
      <c r="AD88" s="89">
        <f>+L87</f>
        <v>0</v>
      </c>
      <c r="AE88" s="89">
        <f>+L88</f>
        <v>0</v>
      </c>
      <c r="AF88" s="89">
        <f>+J87</f>
        <v>0</v>
      </c>
      <c r="AG88" s="89">
        <f>+J88</f>
        <v>0</v>
      </c>
      <c r="AH88" s="164">
        <f t="shared" si="27"/>
        <v>40826</v>
      </c>
      <c r="AL88" s="173"/>
      <c r="AM88" s="173"/>
      <c r="AN88" s="173"/>
      <c r="AO88" s="173"/>
      <c r="AP88" s="173"/>
    </row>
    <row r="89" spans="1:42" ht="15.75" customHeight="1">
      <c r="A89" s="340"/>
      <c r="B89" s="343"/>
      <c r="C89" s="365"/>
      <c r="D89" s="348">
        <v>2</v>
      </c>
      <c r="E89" s="327">
        <v>0.45138888888888895</v>
      </c>
      <c r="F89" s="327">
        <v>0.51388888888888895</v>
      </c>
      <c r="G89" s="85"/>
      <c r="H89" s="371" t="str">
        <f>IF(G89&lt;&gt;"",VLOOKUP(G89,参加チーム!$B$5:$G$73,IF($N$2=1,4,5),FALSE),"")</f>
        <v/>
      </c>
      <c r="I89" s="355" t="str">
        <f>IF(J89&lt;&gt;"",J89+J90,"")</f>
        <v/>
      </c>
      <c r="J89" s="111"/>
      <c r="K89" s="354" t="s">
        <v>107</v>
      </c>
      <c r="L89" s="111"/>
      <c r="M89" s="355" t="str">
        <f>IF(L89&lt;&gt;"",L89+L90,"")</f>
        <v/>
      </c>
      <c r="N89" s="85"/>
      <c r="O89" s="371" t="str">
        <f>IF(N89&lt;&gt;"",VLOOKUP(N89,参加チーム!$B$5:$G$73,IF($N$2=1,4,5),FALSE),"")</f>
        <v/>
      </c>
      <c r="P89" s="389" t="str">
        <f>+O89</f>
        <v/>
      </c>
      <c r="Q89" s="386"/>
      <c r="S89" s="165" t="str">
        <f>+"後"&amp;G89&amp;N89</f>
        <v>後</v>
      </c>
      <c r="T89" s="159" t="str">
        <f>+I89</f>
        <v/>
      </c>
      <c r="U89" s="159" t="str">
        <f>+M89</f>
        <v/>
      </c>
      <c r="V89" s="166">
        <f>+B87</f>
        <v>40826</v>
      </c>
      <c r="X89" s="163">
        <f t="shared" si="23"/>
        <v>10</v>
      </c>
      <c r="Y89" s="163">
        <f t="shared" si="24"/>
        <v>11</v>
      </c>
      <c r="Z89" s="163" t="str">
        <f t="shared" si="25"/>
        <v>10/11</v>
      </c>
      <c r="AA89" s="163" t="str">
        <f t="shared" si="26"/>
        <v>△</v>
      </c>
      <c r="AB89" s="89" t="str">
        <f>IF(T89&lt;&gt;"",H89,"")</f>
        <v/>
      </c>
      <c r="AC89" s="163" t="str">
        <f>+Z89&amp;" "&amp;AA89&amp;" "&amp;T89&amp;"-"&amp;U89&amp;" "&amp;O89</f>
        <v xml:space="preserve">10/11 △ - </v>
      </c>
      <c r="AD89" s="89">
        <f>+J89</f>
        <v>0</v>
      </c>
      <c r="AE89" s="89">
        <f>+J90</f>
        <v>0</v>
      </c>
      <c r="AF89" s="89">
        <f>+L89</f>
        <v>0</v>
      </c>
      <c r="AG89" s="89">
        <f>+L90</f>
        <v>0</v>
      </c>
      <c r="AH89" s="164">
        <f t="shared" si="27"/>
        <v>40826</v>
      </c>
      <c r="AL89" s="173">
        <v>2</v>
      </c>
      <c r="AM89" s="173" t="str">
        <f>+AM81</f>
        <v>Ａ</v>
      </c>
      <c r="AN89" s="173"/>
      <c r="AO89" s="173" t="str">
        <f>+AO79</f>
        <v>H</v>
      </c>
      <c r="AP89" s="173"/>
    </row>
    <row r="90" spans="1:42" ht="15.75" customHeight="1">
      <c r="A90" s="340"/>
      <c r="B90" s="343"/>
      <c r="C90" s="345" t="s">
        <v>248</v>
      </c>
      <c r="D90" s="360"/>
      <c r="E90" s="326"/>
      <c r="F90" s="332"/>
      <c r="G90" s="84" t="e">
        <f>LEFT(VLOOKUP(G89,参加チーム!$B$5:$G$73,6,FALSE),2)</f>
        <v>#N/A</v>
      </c>
      <c r="H90" s="372"/>
      <c r="I90" s="326"/>
      <c r="J90" s="111"/>
      <c r="K90" s="353"/>
      <c r="L90" s="111"/>
      <c r="M90" s="326"/>
      <c r="N90" s="84" t="e">
        <f>LEFT(VLOOKUP(N89,参加チーム!$B$5:$G$73,6,FALSE),2)</f>
        <v>#N/A</v>
      </c>
      <c r="O90" s="372"/>
      <c r="P90" s="358"/>
      <c r="Q90" s="386"/>
      <c r="S90" s="165" t="str">
        <f>+"後"&amp;N89&amp;G89</f>
        <v>後</v>
      </c>
      <c r="T90" s="159" t="str">
        <f>+M89</f>
        <v/>
      </c>
      <c r="U90" s="159" t="str">
        <f>+I89</f>
        <v/>
      </c>
      <c r="V90" s="166">
        <f>+B87</f>
        <v>40826</v>
      </c>
      <c r="X90" s="163">
        <f t="shared" si="23"/>
        <v>10</v>
      </c>
      <c r="Y90" s="163">
        <f t="shared" si="24"/>
        <v>11</v>
      </c>
      <c r="Z90" s="163" t="str">
        <f t="shared" si="25"/>
        <v>10/11</v>
      </c>
      <c r="AA90" s="163" t="str">
        <f t="shared" si="26"/>
        <v>△</v>
      </c>
      <c r="AB90" s="89" t="str">
        <f>IF(T90&lt;&gt;"",O89,"")</f>
        <v/>
      </c>
      <c r="AC90" s="163" t="str">
        <f>+Z90&amp;" "&amp;AA90&amp;" "&amp;T90&amp;"-"&amp;U90&amp;" "&amp;H89</f>
        <v xml:space="preserve">10/11 △ - </v>
      </c>
      <c r="AD90" s="89">
        <f>+L89</f>
        <v>0</v>
      </c>
      <c r="AE90" s="89">
        <f>+L90</f>
        <v>0</v>
      </c>
      <c r="AF90" s="89">
        <f>+J89</f>
        <v>0</v>
      </c>
      <c r="AG90" s="89">
        <f>+J90</f>
        <v>0</v>
      </c>
      <c r="AH90" s="164">
        <f t="shared" si="27"/>
        <v>40826</v>
      </c>
      <c r="AL90" s="173"/>
      <c r="AM90" s="173"/>
      <c r="AN90" s="173"/>
      <c r="AO90" s="173"/>
      <c r="AP90" s="173"/>
    </row>
    <row r="91" spans="1:42" ht="15.75" customHeight="1">
      <c r="A91" s="340"/>
      <c r="B91" s="343"/>
      <c r="C91" s="346"/>
      <c r="D91" s="355">
        <v>3</v>
      </c>
      <c r="E91" s="328">
        <v>0.52777777777777779</v>
      </c>
      <c r="F91" s="327">
        <v>0.59027777777777779</v>
      </c>
      <c r="G91" s="85"/>
      <c r="H91" s="371" t="str">
        <f>IF(G91&lt;&gt;"",VLOOKUP(G91,参加チーム!$B$5:$G$73,IF($N$2=1,4,5),FALSE),"")</f>
        <v/>
      </c>
      <c r="I91" s="355" t="str">
        <f>IF(J91&lt;&gt;"",J91+J92,"")</f>
        <v/>
      </c>
      <c r="J91" s="111"/>
      <c r="K91" s="354" t="s">
        <v>107</v>
      </c>
      <c r="L91" s="111"/>
      <c r="M91" s="355" t="str">
        <f>IF(L91&lt;&gt;"",L91+L92,"")</f>
        <v/>
      </c>
      <c r="N91" s="85"/>
      <c r="O91" s="371" t="str">
        <f>IF(N91&lt;&gt;"",VLOOKUP(N91,参加チーム!$B$5:$G$73,IF($N$2=1,4,5),FALSE),"")</f>
        <v/>
      </c>
      <c r="P91" s="389" t="str">
        <f>+O91</f>
        <v/>
      </c>
      <c r="Q91" s="386"/>
      <c r="S91" s="165" t="str">
        <f>+"後"&amp;G91&amp;N91</f>
        <v>後</v>
      </c>
      <c r="T91" s="159" t="str">
        <f>+I91</f>
        <v/>
      </c>
      <c r="U91" s="159" t="str">
        <f>+M91</f>
        <v/>
      </c>
      <c r="V91" s="166">
        <f>+B87</f>
        <v>40826</v>
      </c>
      <c r="X91" s="163">
        <f t="shared" si="23"/>
        <v>10</v>
      </c>
      <c r="Y91" s="163">
        <f t="shared" si="24"/>
        <v>11</v>
      </c>
      <c r="Z91" s="163" t="str">
        <f t="shared" si="25"/>
        <v>10/11</v>
      </c>
      <c r="AA91" s="163" t="str">
        <f t="shared" si="26"/>
        <v>△</v>
      </c>
      <c r="AB91" s="89" t="str">
        <f>IF(T91&lt;&gt;"",H91,"")</f>
        <v/>
      </c>
      <c r="AC91" s="163" t="str">
        <f>+Z91&amp;" "&amp;AA91&amp;" "&amp;T91&amp;"-"&amp;U91&amp;" "&amp;O91</f>
        <v xml:space="preserve">10/11 △ - </v>
      </c>
      <c r="AD91" s="89">
        <f>+J91</f>
        <v>0</v>
      </c>
      <c r="AE91" s="89">
        <f>+J92</f>
        <v>0</v>
      </c>
      <c r="AF91" s="89">
        <f>+L91</f>
        <v>0</v>
      </c>
      <c r="AG91" s="89">
        <f>+L92</f>
        <v>0</v>
      </c>
      <c r="AH91" s="164">
        <f t="shared" si="27"/>
        <v>40826</v>
      </c>
      <c r="AL91" s="173">
        <v>3</v>
      </c>
      <c r="AM91" s="173" t="str">
        <f>+AM83</f>
        <v>Ｂ</v>
      </c>
      <c r="AN91" s="173"/>
      <c r="AO91" s="173" t="str">
        <f>+AO85</f>
        <v>Ｄ</v>
      </c>
      <c r="AP91" s="173">
        <v>1</v>
      </c>
    </row>
    <row r="92" spans="1:42" ht="15.75" customHeight="1">
      <c r="A92" s="340"/>
      <c r="B92" s="343"/>
      <c r="C92" s="346"/>
      <c r="D92" s="326"/>
      <c r="E92" s="329"/>
      <c r="F92" s="332"/>
      <c r="G92" s="84" t="e">
        <f>LEFT(VLOOKUP(G91,参加チーム!$B$5:$G$73,6,FALSE),2)</f>
        <v>#N/A</v>
      </c>
      <c r="H92" s="372"/>
      <c r="I92" s="326"/>
      <c r="J92" s="111"/>
      <c r="K92" s="353"/>
      <c r="L92" s="111"/>
      <c r="M92" s="326"/>
      <c r="N92" s="84" t="e">
        <f>LEFT(VLOOKUP(N91,参加チーム!$B$5:$G$73,6,FALSE),2)</f>
        <v>#N/A</v>
      </c>
      <c r="O92" s="372"/>
      <c r="P92" s="358"/>
      <c r="Q92" s="386"/>
      <c r="S92" s="165" t="str">
        <f>+"後"&amp;N91&amp;G91</f>
        <v>後</v>
      </c>
      <c r="T92" s="159" t="str">
        <f>+M91</f>
        <v/>
      </c>
      <c r="U92" s="159" t="str">
        <f>+I91</f>
        <v/>
      </c>
      <c r="V92" s="166">
        <f>+B87</f>
        <v>40826</v>
      </c>
      <c r="X92" s="163">
        <f t="shared" si="23"/>
        <v>10</v>
      </c>
      <c r="Y92" s="163">
        <f t="shared" si="24"/>
        <v>11</v>
      </c>
      <c r="Z92" s="163" t="str">
        <f t="shared" si="25"/>
        <v>10/11</v>
      </c>
      <c r="AA92" s="163" t="str">
        <f t="shared" si="26"/>
        <v>△</v>
      </c>
      <c r="AB92" s="89" t="str">
        <f>IF(T92&lt;&gt;"",O91,"")</f>
        <v/>
      </c>
      <c r="AC92" s="163" t="str">
        <f>+Z92&amp;" "&amp;AA92&amp;" "&amp;T92&amp;"-"&amp;U92&amp;" "&amp;H91</f>
        <v xml:space="preserve">10/11 △ - </v>
      </c>
      <c r="AD92" s="89">
        <f>+L91</f>
        <v>0</v>
      </c>
      <c r="AE92" s="89">
        <f>+L92</f>
        <v>0</v>
      </c>
      <c r="AF92" s="89">
        <f>+J91</f>
        <v>0</v>
      </c>
      <c r="AG92" s="89">
        <f>+J92</f>
        <v>0</v>
      </c>
      <c r="AH92" s="164">
        <f t="shared" si="27"/>
        <v>40826</v>
      </c>
      <c r="AL92" s="173"/>
      <c r="AM92" s="173"/>
      <c r="AN92" s="173"/>
      <c r="AO92" s="173"/>
      <c r="AP92" s="173"/>
    </row>
    <row r="93" spans="1:42" ht="15.75" customHeight="1">
      <c r="A93" s="340"/>
      <c r="B93" s="343"/>
      <c r="C93" s="346"/>
      <c r="D93" s="348">
        <v>4</v>
      </c>
      <c r="E93" s="328">
        <v>0.60416666666666663</v>
      </c>
      <c r="F93" s="327">
        <v>0.66666666666666663</v>
      </c>
      <c r="G93" s="85"/>
      <c r="H93" s="377" t="str">
        <f>IF(G93&lt;&gt;"",VLOOKUP(G93,参加チーム!$B$5:$G$73,IF($N$2=1,4,5),FALSE),"")</f>
        <v/>
      </c>
      <c r="I93" s="355" t="str">
        <f>IF(J93&lt;&gt;"",J93+J94,"")</f>
        <v/>
      </c>
      <c r="J93" s="111"/>
      <c r="K93" s="354" t="s">
        <v>107</v>
      </c>
      <c r="L93" s="111"/>
      <c r="M93" s="355" t="str">
        <f>IF(L93&lt;&gt;"",L93+L94,"")</f>
        <v/>
      </c>
      <c r="N93" s="85"/>
      <c r="O93" s="377" t="str">
        <f>IF(N93&lt;&gt;"",VLOOKUP(N93,参加チーム!$B$5:$G$73,IF($N$2=1,4,5),FALSE),"")</f>
        <v/>
      </c>
      <c r="P93" s="389" t="str">
        <f>+O93</f>
        <v/>
      </c>
      <c r="Q93" s="386"/>
      <c r="S93" s="165" t="str">
        <f>+"後"&amp;G93&amp;N93</f>
        <v>後</v>
      </c>
      <c r="T93" s="159" t="str">
        <f>+I93</f>
        <v/>
      </c>
      <c r="U93" s="159" t="str">
        <f>+M93</f>
        <v/>
      </c>
      <c r="V93" s="166">
        <f>+B87</f>
        <v>40826</v>
      </c>
      <c r="X93" s="163">
        <f t="shared" si="23"/>
        <v>10</v>
      </c>
      <c r="Y93" s="163">
        <f t="shared" si="24"/>
        <v>11</v>
      </c>
      <c r="Z93" s="163" t="str">
        <f t="shared" si="25"/>
        <v>10/11</v>
      </c>
      <c r="AA93" s="163" t="str">
        <f t="shared" si="26"/>
        <v>△</v>
      </c>
      <c r="AB93" s="89" t="str">
        <f>IF(T93&lt;&gt;"",H93,"")</f>
        <v/>
      </c>
      <c r="AC93" s="163" t="str">
        <f>+Z93&amp;" "&amp;AA93&amp;" "&amp;T93&amp;"-"&amp;U93&amp;" "&amp;O93</f>
        <v xml:space="preserve">10/11 △ - </v>
      </c>
      <c r="AD93" s="89">
        <f>+J93</f>
        <v>0</v>
      </c>
      <c r="AE93" s="89">
        <f>+J94</f>
        <v>0</v>
      </c>
      <c r="AF93" s="89">
        <f>+L93</f>
        <v>0</v>
      </c>
      <c r="AG93" s="89">
        <f>+L94</f>
        <v>0</v>
      </c>
      <c r="AH93" s="164">
        <f t="shared" si="27"/>
        <v>40826</v>
      </c>
      <c r="AL93" s="173">
        <v>4</v>
      </c>
      <c r="AM93" s="173" t="str">
        <f>+AM85</f>
        <v>Ｆ</v>
      </c>
      <c r="AN93" s="173"/>
      <c r="AO93" s="173" t="str">
        <f>+AO83</f>
        <v>Ｅ</v>
      </c>
      <c r="AP93" s="173"/>
    </row>
    <row r="94" spans="1:42" ht="15.75" customHeight="1" thickBot="1">
      <c r="A94" s="341"/>
      <c r="B94" s="344"/>
      <c r="C94" s="347"/>
      <c r="D94" s="349"/>
      <c r="E94" s="330"/>
      <c r="F94" s="333"/>
      <c r="G94" s="121" t="e">
        <f>LEFT(VLOOKUP(G93,参加チーム!$B$5:$G$73,6,FALSE),2)</f>
        <v>#N/A</v>
      </c>
      <c r="H94" s="383"/>
      <c r="I94" s="356"/>
      <c r="J94" s="122"/>
      <c r="K94" s="388"/>
      <c r="L94" s="122"/>
      <c r="M94" s="356"/>
      <c r="N94" s="121" t="e">
        <f>LEFT(VLOOKUP(N93,参加チーム!$B$5:$G$73,6,FALSE),2)</f>
        <v>#N/A</v>
      </c>
      <c r="O94" s="383"/>
      <c r="P94" s="370"/>
      <c r="Q94" s="387"/>
      <c r="S94" s="167" t="str">
        <f>+"後"&amp;N93&amp;G93</f>
        <v>後</v>
      </c>
      <c r="T94" s="168" t="str">
        <f>+M93</f>
        <v/>
      </c>
      <c r="U94" s="168" t="str">
        <f>+I93</f>
        <v/>
      </c>
      <c r="V94" s="169">
        <f>+B87</f>
        <v>40826</v>
      </c>
      <c r="X94" s="163">
        <f t="shared" si="23"/>
        <v>10</v>
      </c>
      <c r="Y94" s="163">
        <f t="shared" si="24"/>
        <v>11</v>
      </c>
      <c r="Z94" s="163" t="str">
        <f t="shared" si="25"/>
        <v>10/11</v>
      </c>
      <c r="AA94" s="163" t="str">
        <f t="shared" si="26"/>
        <v>△</v>
      </c>
      <c r="AB94" s="89" t="str">
        <f>IF(T94&lt;&gt;"",O93,"")</f>
        <v/>
      </c>
      <c r="AC94" s="163" t="str">
        <f>+Z94&amp;" "&amp;AA94&amp;" "&amp;T94&amp;"-"&amp;U94&amp;" "&amp;H93</f>
        <v xml:space="preserve">10/11 △ - </v>
      </c>
      <c r="AD94" s="89">
        <f>+L93</f>
        <v>0</v>
      </c>
      <c r="AE94" s="89">
        <f>+L94</f>
        <v>0</v>
      </c>
      <c r="AF94" s="89">
        <f>+J93</f>
        <v>0</v>
      </c>
      <c r="AG94" s="89">
        <f>+J94</f>
        <v>0</v>
      </c>
      <c r="AH94" s="164">
        <f t="shared" si="27"/>
        <v>40826</v>
      </c>
      <c r="AL94" s="173"/>
      <c r="AM94" s="173"/>
      <c r="AN94" s="173"/>
      <c r="AO94" s="173"/>
      <c r="AP94" s="173"/>
    </row>
    <row r="95" spans="1:42" ht="15.75" customHeight="1">
      <c r="A95" s="361">
        <v>12</v>
      </c>
      <c r="B95" s="362">
        <v>40840</v>
      </c>
      <c r="C95" s="369" t="s">
        <v>47</v>
      </c>
      <c r="D95" s="359">
        <v>1</v>
      </c>
      <c r="E95" s="325">
        <v>0.39583333333333331</v>
      </c>
      <c r="F95" s="325">
        <v>0.4375</v>
      </c>
      <c r="G95" s="83"/>
      <c r="H95" s="379" t="str">
        <f>IF(G95&lt;&gt;"",VLOOKUP(G95,参加チーム!$B$5:$G$73,IF($N$2=1,4,5),FALSE),"")</f>
        <v/>
      </c>
      <c r="I95" s="351" t="str">
        <f>IF(J95&lt;&gt;"",J95+J96,"")</f>
        <v/>
      </c>
      <c r="J95" s="120"/>
      <c r="K95" s="352" t="s">
        <v>76</v>
      </c>
      <c r="L95" s="120"/>
      <c r="M95" s="351" t="str">
        <f>IF(L95&lt;&gt;"",L95+L96,"")</f>
        <v/>
      </c>
      <c r="N95" s="83"/>
      <c r="O95" s="379" t="str">
        <f>IF(N95&lt;&gt;"",VLOOKUP(N95,参加チーム!$B$5:$G$73,IF($N$2=1,4,5),FALSE),"")</f>
        <v/>
      </c>
      <c r="P95" s="390" t="str">
        <f>+O95</f>
        <v/>
      </c>
      <c r="Q95" s="385" t="str">
        <f>+O95</f>
        <v/>
      </c>
      <c r="S95" s="160" t="str">
        <f>+"後"&amp;G95&amp;N95</f>
        <v>後</v>
      </c>
      <c r="T95" s="161" t="str">
        <f>IF(I95&lt;&gt;"",I95,"")</f>
        <v/>
      </c>
      <c r="U95" s="161" t="str">
        <f>IF(M95&lt;&gt;"",M95,"")</f>
        <v/>
      </c>
      <c r="V95" s="162">
        <f>+B95</f>
        <v>40840</v>
      </c>
      <c r="X95" s="163">
        <f t="shared" ref="X95:X116" si="28">MONTH(V95)</f>
        <v>10</v>
      </c>
      <c r="Y95" s="163">
        <f t="shared" ref="Y95:Y116" si="29">DAY(V95)</f>
        <v>25</v>
      </c>
      <c r="Z95" s="163" t="str">
        <f t="shared" ref="Z95:Z116" si="30">IF(LEN(X95)=1," ","")&amp;X95&amp;"/"&amp;IF(LEN(Y95)=1," ","")&amp;Y95</f>
        <v>10/25</v>
      </c>
      <c r="AA95" s="163" t="str">
        <f t="shared" ref="AA95:AA116" si="31">IF(T95&gt;U95,"○",IF(T95&lt;U95,"●","△"))</f>
        <v>△</v>
      </c>
      <c r="AB95" s="89" t="str">
        <f>IF(T95&lt;&gt;"",H95,"")</f>
        <v/>
      </c>
      <c r="AC95" s="163" t="str">
        <f>+Z95&amp;" "&amp;AA95&amp;" "&amp;T95&amp;"-"&amp;U95&amp;" "&amp;O95</f>
        <v xml:space="preserve">10/25 △ - </v>
      </c>
      <c r="AD95" s="89">
        <f>+J95</f>
        <v>0</v>
      </c>
      <c r="AE95" s="89">
        <f>+J96</f>
        <v>0</v>
      </c>
      <c r="AF95" s="89">
        <f>+L95</f>
        <v>0</v>
      </c>
      <c r="AG95" s="89">
        <f>+L96</f>
        <v>0</v>
      </c>
      <c r="AH95" s="164">
        <f t="shared" si="20"/>
        <v>40840</v>
      </c>
      <c r="AL95" s="173">
        <v>4</v>
      </c>
      <c r="AM95" s="173" t="str">
        <f>+AM63</f>
        <v>Ｂ</v>
      </c>
      <c r="AN95" s="173"/>
      <c r="AO95" s="173" t="str">
        <f>+AM69</f>
        <v>Ａ</v>
      </c>
      <c r="AP95" s="173"/>
    </row>
    <row r="96" spans="1:42" ht="15.75" customHeight="1">
      <c r="A96" s="340"/>
      <c r="B96" s="343"/>
      <c r="C96" s="365"/>
      <c r="D96" s="360"/>
      <c r="E96" s="326"/>
      <c r="F96" s="332"/>
      <c r="G96" s="84" t="e">
        <f>LEFT(VLOOKUP(G95,参加チーム!$B$5:$G$73,6,FALSE),2)</f>
        <v>#N/A</v>
      </c>
      <c r="H96" s="372"/>
      <c r="I96" s="326"/>
      <c r="J96" s="140"/>
      <c r="K96" s="353"/>
      <c r="L96" s="140"/>
      <c r="M96" s="326"/>
      <c r="N96" s="84" t="e">
        <f>LEFT(VLOOKUP(N95,参加チーム!$B$5:$G$73,6,FALSE),2)</f>
        <v>#N/A</v>
      </c>
      <c r="O96" s="372"/>
      <c r="P96" s="358"/>
      <c r="Q96" s="386"/>
      <c r="S96" s="165" t="str">
        <f>+"後"&amp;N95&amp;G95</f>
        <v>後</v>
      </c>
      <c r="T96" s="159" t="str">
        <f>IF(M95&lt;&gt;"",M95,"")</f>
        <v/>
      </c>
      <c r="U96" s="159" t="str">
        <f>IF(I95&lt;&gt;"",I95,"")</f>
        <v/>
      </c>
      <c r="V96" s="166">
        <f>+B95</f>
        <v>40840</v>
      </c>
      <c r="X96" s="163">
        <f t="shared" si="28"/>
        <v>10</v>
      </c>
      <c r="Y96" s="163">
        <f t="shared" si="29"/>
        <v>25</v>
      </c>
      <c r="Z96" s="163" t="str">
        <f t="shared" si="30"/>
        <v>10/25</v>
      </c>
      <c r="AA96" s="163" t="str">
        <f t="shared" si="31"/>
        <v>△</v>
      </c>
      <c r="AB96" s="89" t="str">
        <f>IF(T96&lt;&gt;"",O95,"")</f>
        <v/>
      </c>
      <c r="AC96" s="163" t="str">
        <f>+Z96&amp;" "&amp;AA96&amp;" "&amp;T96&amp;"-"&amp;U96&amp;" "&amp;H95</f>
        <v xml:space="preserve">10/25 △ - </v>
      </c>
      <c r="AD96" s="89">
        <f>+L95</f>
        <v>0</v>
      </c>
      <c r="AE96" s="89">
        <f>+L96</f>
        <v>0</v>
      </c>
      <c r="AF96" s="89">
        <f>+J95</f>
        <v>0</v>
      </c>
      <c r="AG96" s="89">
        <f>+J96</f>
        <v>0</v>
      </c>
      <c r="AH96" s="164">
        <f t="shared" si="20"/>
        <v>40840</v>
      </c>
      <c r="AL96" s="173"/>
      <c r="AM96" s="173"/>
      <c r="AN96" s="173"/>
      <c r="AO96" s="173"/>
      <c r="AP96" s="173"/>
    </row>
    <row r="97" spans="1:42" ht="15.75" customHeight="1">
      <c r="A97" s="340"/>
      <c r="B97" s="343"/>
      <c r="C97" s="365"/>
      <c r="D97" s="348">
        <v>2</v>
      </c>
      <c r="E97" s="327">
        <v>0.45138888888888895</v>
      </c>
      <c r="F97" s="327">
        <v>0.51388888888888895</v>
      </c>
      <c r="G97" s="85"/>
      <c r="H97" s="371" t="str">
        <f>IF(G97&lt;&gt;"",VLOOKUP(G97,参加チーム!$B$5:$G$73,IF($N$2=1,4,5),FALSE),"")</f>
        <v/>
      </c>
      <c r="I97" s="355" t="str">
        <f>IF(J97&lt;&gt;"",J97+J98,"")</f>
        <v/>
      </c>
      <c r="J97" s="140"/>
      <c r="K97" s="354" t="s">
        <v>107</v>
      </c>
      <c r="L97" s="140"/>
      <c r="M97" s="355" t="str">
        <f>IF(L97&lt;&gt;"",L97+L98,"")</f>
        <v/>
      </c>
      <c r="N97" s="85"/>
      <c r="O97" s="371" t="str">
        <f>IF(N97&lt;&gt;"",VLOOKUP(N97,参加チーム!$B$5:$G$73,IF($N$2=1,4,5),FALSE),"")</f>
        <v/>
      </c>
      <c r="P97" s="389" t="str">
        <f>+O97</f>
        <v/>
      </c>
      <c r="Q97" s="386"/>
      <c r="S97" s="165" t="str">
        <f>+"後"&amp;G97&amp;N97</f>
        <v>後</v>
      </c>
      <c r="T97" s="159" t="str">
        <f>+I97</f>
        <v/>
      </c>
      <c r="U97" s="159" t="str">
        <f>+M97</f>
        <v/>
      </c>
      <c r="V97" s="166">
        <f>+B95</f>
        <v>40840</v>
      </c>
      <c r="X97" s="163">
        <f t="shared" si="28"/>
        <v>10</v>
      </c>
      <c r="Y97" s="163">
        <f t="shared" si="29"/>
        <v>25</v>
      </c>
      <c r="Z97" s="163" t="str">
        <f t="shared" si="30"/>
        <v>10/25</v>
      </c>
      <c r="AA97" s="163" t="str">
        <f t="shared" si="31"/>
        <v>△</v>
      </c>
      <c r="AB97" s="89" t="str">
        <f>IF(T97&lt;&gt;"",H97,"")</f>
        <v/>
      </c>
      <c r="AC97" s="163" t="str">
        <f>+Z97&amp;" "&amp;AA97&amp;" "&amp;T97&amp;"-"&amp;U97&amp;" "&amp;O97</f>
        <v xml:space="preserve">10/25 △ - </v>
      </c>
      <c r="AD97" s="89">
        <f>+J97</f>
        <v>0</v>
      </c>
      <c r="AE97" s="89">
        <f>+J98</f>
        <v>0</v>
      </c>
      <c r="AF97" s="89">
        <f>+L97</f>
        <v>0</v>
      </c>
      <c r="AG97" s="89">
        <f>+L98</f>
        <v>0</v>
      </c>
      <c r="AH97" s="164">
        <f t="shared" si="20"/>
        <v>40840</v>
      </c>
      <c r="AL97" s="173">
        <v>3</v>
      </c>
      <c r="AM97" s="173" t="str">
        <f>+AM65</f>
        <v>Ｆ</v>
      </c>
      <c r="AN97" s="173"/>
      <c r="AO97" s="173" t="str">
        <f>+AM67</f>
        <v>G</v>
      </c>
      <c r="AP97" s="173"/>
    </row>
    <row r="98" spans="1:42" ht="15.75" customHeight="1">
      <c r="A98" s="340"/>
      <c r="B98" s="343"/>
      <c r="C98" s="345" t="s">
        <v>32</v>
      </c>
      <c r="D98" s="360"/>
      <c r="E98" s="326"/>
      <c r="F98" s="332"/>
      <c r="G98" s="84" t="e">
        <f>LEFT(VLOOKUP(G97,参加チーム!$B$5:$G$73,6,FALSE),2)</f>
        <v>#N/A</v>
      </c>
      <c r="H98" s="372"/>
      <c r="I98" s="326"/>
      <c r="J98" s="140"/>
      <c r="K98" s="353"/>
      <c r="L98" s="140"/>
      <c r="M98" s="326"/>
      <c r="N98" s="84" t="e">
        <f>LEFT(VLOOKUP(N97,参加チーム!$B$5:$G$73,6,FALSE),2)</f>
        <v>#N/A</v>
      </c>
      <c r="O98" s="372"/>
      <c r="P98" s="358"/>
      <c r="Q98" s="386"/>
      <c r="S98" s="165" t="str">
        <f>+"後"&amp;N97&amp;G97</f>
        <v>後</v>
      </c>
      <c r="T98" s="159" t="str">
        <f>+M97</f>
        <v/>
      </c>
      <c r="U98" s="159" t="str">
        <f>+I97</f>
        <v/>
      </c>
      <c r="V98" s="166">
        <f>+B95</f>
        <v>40840</v>
      </c>
      <c r="X98" s="163">
        <f t="shared" si="28"/>
        <v>10</v>
      </c>
      <c r="Y98" s="163">
        <f t="shared" si="29"/>
        <v>25</v>
      </c>
      <c r="Z98" s="163" t="str">
        <f t="shared" si="30"/>
        <v>10/25</v>
      </c>
      <c r="AA98" s="163" t="str">
        <f t="shared" si="31"/>
        <v>△</v>
      </c>
      <c r="AB98" s="89" t="str">
        <f>IF(T98&lt;&gt;"",O97,"")</f>
        <v/>
      </c>
      <c r="AC98" s="163" t="str">
        <f>+Z98&amp;" "&amp;AA98&amp;" "&amp;T98&amp;"-"&amp;U98&amp;" "&amp;H97</f>
        <v xml:space="preserve">10/25 △ - </v>
      </c>
      <c r="AD98" s="89">
        <f>+L97</f>
        <v>0</v>
      </c>
      <c r="AE98" s="89">
        <f>+L98</f>
        <v>0</v>
      </c>
      <c r="AF98" s="89">
        <f>+J97</f>
        <v>0</v>
      </c>
      <c r="AG98" s="89">
        <f>+J98</f>
        <v>0</v>
      </c>
      <c r="AH98" s="164">
        <f t="shared" si="20"/>
        <v>40840</v>
      </c>
      <c r="AL98" s="173"/>
      <c r="AM98" s="173"/>
      <c r="AN98" s="173"/>
      <c r="AO98" s="173"/>
      <c r="AP98" s="173"/>
    </row>
    <row r="99" spans="1:42" ht="15.75" customHeight="1">
      <c r="A99" s="340"/>
      <c r="B99" s="343"/>
      <c r="C99" s="346"/>
      <c r="D99" s="355">
        <v>3</v>
      </c>
      <c r="E99" s="328">
        <v>0.52777777777777779</v>
      </c>
      <c r="F99" s="327">
        <v>0.59027777777777779</v>
      </c>
      <c r="G99" s="85"/>
      <c r="H99" s="371" t="str">
        <f>IF(G99&lt;&gt;"",VLOOKUP(G99,参加チーム!$B$5:$G$73,IF($N$2=1,4,5),FALSE),"")</f>
        <v/>
      </c>
      <c r="I99" s="355" t="str">
        <f>IF(J99&lt;&gt;"",J99+J100,"")</f>
        <v/>
      </c>
      <c r="J99" s="140"/>
      <c r="K99" s="354" t="s">
        <v>107</v>
      </c>
      <c r="L99" s="140"/>
      <c r="M99" s="355" t="str">
        <f>IF(L99&lt;&gt;"",L99+L100,"")</f>
        <v/>
      </c>
      <c r="N99" s="85"/>
      <c r="O99" s="371" t="str">
        <f>IF(N99&lt;&gt;"",VLOOKUP(N99,参加チーム!$B$5:$G$73,IF($N$2=1,4,5),FALSE),"")</f>
        <v/>
      </c>
      <c r="P99" s="389" t="str">
        <f>+O99</f>
        <v/>
      </c>
      <c r="Q99" s="386"/>
      <c r="S99" s="165" t="str">
        <f>+"後"&amp;G99&amp;N99</f>
        <v>後</v>
      </c>
      <c r="T99" s="159" t="str">
        <f>+I99</f>
        <v/>
      </c>
      <c r="U99" s="159" t="str">
        <f>+M99</f>
        <v/>
      </c>
      <c r="V99" s="166">
        <f>+B95</f>
        <v>40840</v>
      </c>
      <c r="X99" s="163">
        <f t="shared" si="28"/>
        <v>10</v>
      </c>
      <c r="Y99" s="163">
        <f t="shared" si="29"/>
        <v>25</v>
      </c>
      <c r="Z99" s="163" t="str">
        <f t="shared" si="30"/>
        <v>10/25</v>
      </c>
      <c r="AA99" s="163" t="str">
        <f t="shared" si="31"/>
        <v>△</v>
      </c>
      <c r="AB99" s="89" t="str">
        <f>IF(T99&lt;&gt;"",H99,"")</f>
        <v/>
      </c>
      <c r="AC99" s="163" t="str">
        <f>+Z99&amp;" "&amp;AA99&amp;" "&amp;T99&amp;"-"&amp;U99&amp;" "&amp;O99</f>
        <v xml:space="preserve">10/25 △ - </v>
      </c>
      <c r="AD99" s="89">
        <f>+J99</f>
        <v>0</v>
      </c>
      <c r="AE99" s="89">
        <f>+J100</f>
        <v>0</v>
      </c>
      <c r="AF99" s="89">
        <f>+L99</f>
        <v>0</v>
      </c>
      <c r="AG99" s="89">
        <f>+L100</f>
        <v>0</v>
      </c>
      <c r="AH99" s="164">
        <f t="shared" si="20"/>
        <v>40840</v>
      </c>
      <c r="AL99" s="173">
        <v>1</v>
      </c>
      <c r="AM99" s="173" t="str">
        <f>+AO63</f>
        <v>H</v>
      </c>
      <c r="AN99" s="173"/>
      <c r="AO99" s="173" t="str">
        <f>+AO69</f>
        <v>Ｄ</v>
      </c>
      <c r="AP99" s="173"/>
    </row>
    <row r="100" spans="1:42" ht="15.75" customHeight="1">
      <c r="A100" s="340"/>
      <c r="B100" s="343"/>
      <c r="C100" s="346"/>
      <c r="D100" s="326"/>
      <c r="E100" s="329"/>
      <c r="F100" s="332"/>
      <c r="G100" s="84" t="e">
        <f>LEFT(VLOOKUP(G99,参加チーム!$B$5:$G$73,6,FALSE),2)</f>
        <v>#N/A</v>
      </c>
      <c r="H100" s="372"/>
      <c r="I100" s="326"/>
      <c r="J100" s="140"/>
      <c r="K100" s="353"/>
      <c r="L100" s="140"/>
      <c r="M100" s="326"/>
      <c r="N100" s="84" t="e">
        <f>LEFT(VLOOKUP(N99,参加チーム!$B$5:$G$73,6,FALSE),2)</f>
        <v>#N/A</v>
      </c>
      <c r="O100" s="372"/>
      <c r="P100" s="358"/>
      <c r="Q100" s="386"/>
      <c r="S100" s="165" t="str">
        <f>+"後"&amp;N99&amp;G99</f>
        <v>後</v>
      </c>
      <c r="T100" s="159" t="str">
        <f>+M99</f>
        <v/>
      </c>
      <c r="U100" s="159" t="str">
        <f>+I99</f>
        <v/>
      </c>
      <c r="V100" s="166">
        <f>+B95</f>
        <v>40840</v>
      </c>
      <c r="X100" s="163">
        <f t="shared" si="28"/>
        <v>10</v>
      </c>
      <c r="Y100" s="163">
        <f t="shared" si="29"/>
        <v>25</v>
      </c>
      <c r="Z100" s="163" t="str">
        <f t="shared" si="30"/>
        <v>10/25</v>
      </c>
      <c r="AA100" s="163" t="str">
        <f t="shared" si="31"/>
        <v>△</v>
      </c>
      <c r="AB100" s="89" t="str">
        <f>IF(T100&lt;&gt;"",O99,"")</f>
        <v/>
      </c>
      <c r="AC100" s="163" t="str">
        <f>+Z100&amp;" "&amp;AA100&amp;" "&amp;T100&amp;"-"&amp;U100&amp;" "&amp;H99</f>
        <v xml:space="preserve">10/25 △ - </v>
      </c>
      <c r="AD100" s="89">
        <f>+L99</f>
        <v>0</v>
      </c>
      <c r="AE100" s="89">
        <f>+L100</f>
        <v>0</v>
      </c>
      <c r="AF100" s="89">
        <f>+J99</f>
        <v>0</v>
      </c>
      <c r="AG100" s="89">
        <f>+J100</f>
        <v>0</v>
      </c>
      <c r="AH100" s="164">
        <f t="shared" si="20"/>
        <v>40840</v>
      </c>
      <c r="AL100" s="173"/>
      <c r="AM100" s="173"/>
      <c r="AN100" s="173"/>
      <c r="AO100" s="173"/>
      <c r="AP100" s="173"/>
    </row>
    <row r="101" spans="1:42" ht="15.75" customHeight="1">
      <c r="A101" s="340"/>
      <c r="B101" s="343"/>
      <c r="C101" s="346"/>
      <c r="D101" s="348">
        <v>4</v>
      </c>
      <c r="E101" s="328">
        <v>0.60416666666666663</v>
      </c>
      <c r="F101" s="327">
        <v>0.66666666666666663</v>
      </c>
      <c r="G101" s="85"/>
      <c r="H101" s="377" t="str">
        <f>IF(G101&lt;&gt;"",VLOOKUP(G101,参加チーム!$B$5:$G$73,IF($N$2=1,4,5),FALSE),"")</f>
        <v/>
      </c>
      <c r="I101" s="355" t="str">
        <f>IF(J101&lt;&gt;"",J101+J102,"")</f>
        <v/>
      </c>
      <c r="J101" s="140"/>
      <c r="K101" s="354" t="s">
        <v>107</v>
      </c>
      <c r="L101" s="140"/>
      <c r="M101" s="355" t="str">
        <f>IF(L101&lt;&gt;"",L101+L102,"")</f>
        <v/>
      </c>
      <c r="N101" s="85"/>
      <c r="O101" s="377" t="str">
        <f>IF(N101&lt;&gt;"",VLOOKUP(N101,参加チーム!$B$5:$G$73,IF($N$2=1,4,5),FALSE),"")</f>
        <v/>
      </c>
      <c r="P101" s="389" t="str">
        <f>+O101</f>
        <v/>
      </c>
      <c r="Q101" s="386"/>
      <c r="S101" s="165" t="str">
        <f>+"後"&amp;G101&amp;N101</f>
        <v>後</v>
      </c>
      <c r="T101" s="159" t="str">
        <f>+I101</f>
        <v/>
      </c>
      <c r="U101" s="159" t="str">
        <f>+M101</f>
        <v/>
      </c>
      <c r="V101" s="166">
        <f>+B95</f>
        <v>40840</v>
      </c>
      <c r="X101" s="163">
        <f t="shared" si="28"/>
        <v>10</v>
      </c>
      <c r="Y101" s="163">
        <f t="shared" si="29"/>
        <v>25</v>
      </c>
      <c r="Z101" s="163" t="str">
        <f t="shared" si="30"/>
        <v>10/25</v>
      </c>
      <c r="AA101" s="163" t="str">
        <f t="shared" si="31"/>
        <v>△</v>
      </c>
      <c r="AB101" s="89" t="str">
        <f>IF(T101&lt;&gt;"",H101,"")</f>
        <v/>
      </c>
      <c r="AC101" s="163" t="str">
        <f>+Z101&amp;" "&amp;AA101&amp;" "&amp;T101&amp;"-"&amp;U101&amp;" "&amp;O101</f>
        <v xml:space="preserve">10/25 △ - </v>
      </c>
      <c r="AD101" s="89">
        <f>+J101</f>
        <v>0</v>
      </c>
      <c r="AE101" s="89">
        <f>+J102</f>
        <v>0</v>
      </c>
      <c r="AF101" s="89">
        <f>+L101</f>
        <v>0</v>
      </c>
      <c r="AG101" s="89">
        <f>+L102</f>
        <v>0</v>
      </c>
      <c r="AH101" s="164">
        <f t="shared" si="20"/>
        <v>40840</v>
      </c>
      <c r="AL101" s="173">
        <v>2</v>
      </c>
      <c r="AM101" s="173" t="str">
        <f>+AO65</f>
        <v>Ｃ</v>
      </c>
      <c r="AN101" s="173"/>
      <c r="AO101" s="173" t="str">
        <f>+AO67</f>
        <v>Ｅ</v>
      </c>
      <c r="AP101" s="173">
        <v>1</v>
      </c>
    </row>
    <row r="102" spans="1:42" ht="15.75" customHeight="1" thickBot="1">
      <c r="A102" s="341"/>
      <c r="B102" s="344"/>
      <c r="C102" s="347"/>
      <c r="D102" s="349"/>
      <c r="E102" s="330"/>
      <c r="F102" s="333"/>
      <c r="G102" s="121" t="e">
        <f>LEFT(VLOOKUP(G101,参加チーム!$B$5:$G$73,6,FALSE),2)</f>
        <v>#N/A</v>
      </c>
      <c r="H102" s="383"/>
      <c r="I102" s="356"/>
      <c r="J102" s="122"/>
      <c r="K102" s="388"/>
      <c r="L102" s="122"/>
      <c r="M102" s="356"/>
      <c r="N102" s="121" t="e">
        <f>LEFT(VLOOKUP(N101,参加チーム!$B$5:$G$73,6,FALSE),2)</f>
        <v>#N/A</v>
      </c>
      <c r="O102" s="383"/>
      <c r="P102" s="370"/>
      <c r="Q102" s="387"/>
      <c r="S102" s="167" t="str">
        <f>+"後"&amp;N101&amp;G101</f>
        <v>後</v>
      </c>
      <c r="T102" s="168" t="str">
        <f>+M101</f>
        <v/>
      </c>
      <c r="U102" s="168" t="str">
        <f>+I101</f>
        <v/>
      </c>
      <c r="V102" s="169">
        <f>+B95</f>
        <v>40840</v>
      </c>
      <c r="X102" s="163">
        <f t="shared" si="28"/>
        <v>10</v>
      </c>
      <c r="Y102" s="163">
        <f t="shared" si="29"/>
        <v>25</v>
      </c>
      <c r="Z102" s="163" t="str">
        <f t="shared" si="30"/>
        <v>10/25</v>
      </c>
      <c r="AA102" s="163" t="str">
        <f t="shared" si="31"/>
        <v>△</v>
      </c>
      <c r="AB102" s="89" t="str">
        <f>IF(T102&lt;&gt;"",O101,"")</f>
        <v/>
      </c>
      <c r="AC102" s="163" t="str">
        <f>+Z102&amp;" "&amp;AA102&amp;" "&amp;T102&amp;"-"&amp;U102&amp;" "&amp;H101</f>
        <v xml:space="preserve">10/25 △ - </v>
      </c>
      <c r="AD102" s="89">
        <f>+L101</f>
        <v>0</v>
      </c>
      <c r="AE102" s="89">
        <f>+L102</f>
        <v>0</v>
      </c>
      <c r="AF102" s="89">
        <f>+J101</f>
        <v>0</v>
      </c>
      <c r="AG102" s="89">
        <f>+J102</f>
        <v>0</v>
      </c>
      <c r="AH102" s="164">
        <f t="shared" si="20"/>
        <v>40840</v>
      </c>
      <c r="AL102" s="173"/>
      <c r="AM102" s="173"/>
      <c r="AN102" s="173"/>
      <c r="AO102" s="173"/>
      <c r="AP102" s="173"/>
    </row>
    <row r="103" spans="1:42" ht="15.75" customHeight="1">
      <c r="A103" s="361">
        <v>13</v>
      </c>
      <c r="B103" s="362">
        <v>40882</v>
      </c>
      <c r="C103" s="369" t="s">
        <v>97</v>
      </c>
      <c r="D103" s="359">
        <v>1</v>
      </c>
      <c r="E103" s="325">
        <v>0.39583333333333331</v>
      </c>
      <c r="F103" s="325">
        <v>0.4375</v>
      </c>
      <c r="G103" s="83"/>
      <c r="H103" s="379" t="str">
        <f>IF(G103&lt;&gt;"",VLOOKUP(G103,参加チーム!$B$5:$G$73,IF($N$2=1,4,5),FALSE),"")</f>
        <v/>
      </c>
      <c r="I103" s="351" t="str">
        <f>IF(J103&lt;&gt;"",J103+J104,"")</f>
        <v/>
      </c>
      <c r="J103" s="120"/>
      <c r="K103" s="352" t="s">
        <v>76</v>
      </c>
      <c r="L103" s="120"/>
      <c r="M103" s="351" t="str">
        <f>IF(L103&lt;&gt;"",L103+L104,"")</f>
        <v/>
      </c>
      <c r="N103" s="83"/>
      <c r="O103" s="379" t="str">
        <f>IF(N103&lt;&gt;"",VLOOKUP(N103,参加チーム!$B$5:$G$73,IF($N$2=1,4,5),FALSE),"")</f>
        <v/>
      </c>
      <c r="P103" s="390" t="str">
        <f>+O103</f>
        <v/>
      </c>
      <c r="Q103" s="385" t="str">
        <f>+O103</f>
        <v/>
      </c>
      <c r="S103" s="160" t="str">
        <f>+"後"&amp;G103&amp;N103</f>
        <v>後</v>
      </c>
      <c r="T103" s="161" t="str">
        <f>IF(I103&lt;&gt;"",I103,"")</f>
        <v/>
      </c>
      <c r="U103" s="161" t="str">
        <f>IF(M103&lt;&gt;"",M103,"")</f>
        <v/>
      </c>
      <c r="V103" s="162">
        <f>+B103</f>
        <v>40882</v>
      </c>
      <c r="X103" s="163">
        <f t="shared" si="28"/>
        <v>12</v>
      </c>
      <c r="Y103" s="163">
        <f t="shared" si="29"/>
        <v>6</v>
      </c>
      <c r="Z103" s="163" t="str">
        <f t="shared" si="30"/>
        <v>12/ 6</v>
      </c>
      <c r="AA103" s="163" t="str">
        <f t="shared" si="31"/>
        <v>△</v>
      </c>
      <c r="AB103" s="89" t="str">
        <f>IF(T103&lt;&gt;"",H103,"")</f>
        <v/>
      </c>
      <c r="AC103" s="163" t="str">
        <f>+Z103&amp;" "&amp;AA103&amp;" "&amp;T103&amp;"-"&amp;U103&amp;" "&amp;O103</f>
        <v xml:space="preserve">12/ 6 △ - </v>
      </c>
      <c r="AD103" s="89">
        <f>+J103</f>
        <v>0</v>
      </c>
      <c r="AE103" s="89">
        <f>+J104</f>
        <v>0</v>
      </c>
      <c r="AF103" s="89">
        <f>+L103</f>
        <v>0</v>
      </c>
      <c r="AG103" s="89">
        <f>+L104</f>
        <v>0</v>
      </c>
      <c r="AH103" s="164">
        <f t="shared" si="20"/>
        <v>40882</v>
      </c>
      <c r="AL103" s="173">
        <v>2</v>
      </c>
      <c r="AM103" s="173" t="str">
        <f>+AM95</f>
        <v>Ｂ</v>
      </c>
      <c r="AN103" s="173"/>
      <c r="AO103" s="173" t="str">
        <f>+AO97</f>
        <v>G</v>
      </c>
      <c r="AP103" s="173">
        <v>1</v>
      </c>
    </row>
    <row r="104" spans="1:42" ht="15.75" customHeight="1">
      <c r="A104" s="340"/>
      <c r="B104" s="343"/>
      <c r="C104" s="398"/>
      <c r="D104" s="360"/>
      <c r="E104" s="326"/>
      <c r="F104" s="332"/>
      <c r="G104" s="84" t="e">
        <f>LEFT(VLOOKUP(G103,参加チーム!$B$5:$G$73,6,FALSE),2)</f>
        <v>#N/A</v>
      </c>
      <c r="H104" s="372"/>
      <c r="I104" s="326"/>
      <c r="J104" s="111"/>
      <c r="K104" s="353"/>
      <c r="L104" s="111"/>
      <c r="M104" s="326"/>
      <c r="N104" s="84" t="e">
        <f>LEFT(VLOOKUP(N103,参加チーム!$B$5:$G$73,6,FALSE),2)</f>
        <v>#N/A</v>
      </c>
      <c r="O104" s="372"/>
      <c r="P104" s="358"/>
      <c r="Q104" s="386"/>
      <c r="S104" s="165" t="str">
        <f>+"後"&amp;N103&amp;G103</f>
        <v>後</v>
      </c>
      <c r="T104" s="159" t="str">
        <f>IF(M103&lt;&gt;"",M103,"")</f>
        <v/>
      </c>
      <c r="U104" s="159" t="str">
        <f>IF(I103&lt;&gt;"",I103,"")</f>
        <v/>
      </c>
      <c r="V104" s="166">
        <f>+B103</f>
        <v>40882</v>
      </c>
      <c r="X104" s="163">
        <f t="shared" si="28"/>
        <v>12</v>
      </c>
      <c r="Y104" s="163">
        <f t="shared" si="29"/>
        <v>6</v>
      </c>
      <c r="Z104" s="163" t="str">
        <f t="shared" si="30"/>
        <v>12/ 6</v>
      </c>
      <c r="AA104" s="163" t="str">
        <f t="shared" si="31"/>
        <v>△</v>
      </c>
      <c r="AB104" s="89" t="str">
        <f>IF(T104&lt;&gt;"",O103,"")</f>
        <v/>
      </c>
      <c r="AC104" s="163" t="str">
        <f>+Z104&amp;" "&amp;AA104&amp;" "&amp;T104&amp;"-"&amp;U104&amp;" "&amp;H103</f>
        <v xml:space="preserve">12/ 6 △ - </v>
      </c>
      <c r="AD104" s="89">
        <f>+L103</f>
        <v>0</v>
      </c>
      <c r="AE104" s="89">
        <f>+L104</f>
        <v>0</v>
      </c>
      <c r="AF104" s="89">
        <f>+J103</f>
        <v>0</v>
      </c>
      <c r="AG104" s="89">
        <f>+J104</f>
        <v>0</v>
      </c>
      <c r="AH104" s="164">
        <f t="shared" si="20"/>
        <v>40882</v>
      </c>
      <c r="AL104" s="173"/>
      <c r="AM104" s="173"/>
      <c r="AN104" s="173"/>
      <c r="AO104" s="173"/>
      <c r="AP104" s="173"/>
    </row>
    <row r="105" spans="1:42" ht="15.75" customHeight="1">
      <c r="A105" s="340"/>
      <c r="B105" s="343"/>
      <c r="C105" s="398"/>
      <c r="D105" s="348">
        <v>2</v>
      </c>
      <c r="E105" s="327">
        <v>0.45138888888888895</v>
      </c>
      <c r="F105" s="327">
        <v>0.51388888888888895</v>
      </c>
      <c r="G105" s="85"/>
      <c r="H105" s="371" t="str">
        <f>IF(G105&lt;&gt;"",VLOOKUP(G105,参加チーム!$B$5:$G$73,IF($N$2=1,4,5),FALSE),"")</f>
        <v/>
      </c>
      <c r="I105" s="355" t="str">
        <f>IF(J105&lt;&gt;"",J105+J106,"")</f>
        <v/>
      </c>
      <c r="J105" s="111"/>
      <c r="K105" s="354" t="s">
        <v>107</v>
      </c>
      <c r="L105" s="111"/>
      <c r="M105" s="355" t="str">
        <f>IF(L105&lt;&gt;"",L105+L106,"")</f>
        <v/>
      </c>
      <c r="N105" s="85"/>
      <c r="O105" s="371" t="str">
        <f>IF(N105&lt;&gt;"",VLOOKUP(N105,参加チーム!$B$5:$G$73,IF($N$2=1,4,5),FALSE),"")</f>
        <v/>
      </c>
      <c r="P105" s="389" t="str">
        <f>+O105</f>
        <v/>
      </c>
      <c r="Q105" s="386"/>
      <c r="S105" s="165" t="str">
        <f>+"後"&amp;G105&amp;N105</f>
        <v>後</v>
      </c>
      <c r="T105" s="159" t="str">
        <f>+I105</f>
        <v/>
      </c>
      <c r="U105" s="159" t="str">
        <f>+M105</f>
        <v/>
      </c>
      <c r="V105" s="166">
        <f>+B103</f>
        <v>40882</v>
      </c>
      <c r="X105" s="163">
        <f t="shared" si="28"/>
        <v>12</v>
      </c>
      <c r="Y105" s="163">
        <f t="shared" si="29"/>
        <v>6</v>
      </c>
      <c r="Z105" s="163" t="str">
        <f t="shared" si="30"/>
        <v>12/ 6</v>
      </c>
      <c r="AA105" s="163" t="str">
        <f t="shared" si="31"/>
        <v>△</v>
      </c>
      <c r="AB105" s="89" t="str">
        <f>IF(T105&lt;&gt;"",H105,"")</f>
        <v/>
      </c>
      <c r="AC105" s="163" t="str">
        <f>+Z105&amp;" "&amp;AA105&amp;" "&amp;T105&amp;"-"&amp;U105&amp;" "&amp;O105</f>
        <v xml:space="preserve">12/ 6 △ - </v>
      </c>
      <c r="AD105" s="89">
        <f>+J105</f>
        <v>0</v>
      </c>
      <c r="AE105" s="89">
        <f>+J106</f>
        <v>0</v>
      </c>
      <c r="AF105" s="89">
        <f>+L105</f>
        <v>0</v>
      </c>
      <c r="AG105" s="89">
        <f>+L106</f>
        <v>0</v>
      </c>
      <c r="AH105" s="164">
        <f t="shared" si="20"/>
        <v>40882</v>
      </c>
      <c r="AL105" s="173">
        <v>1</v>
      </c>
      <c r="AM105" s="173" t="str">
        <f>+AM97</f>
        <v>Ｆ</v>
      </c>
      <c r="AN105" s="173"/>
      <c r="AO105" s="173" t="str">
        <f>+AO95</f>
        <v>Ａ</v>
      </c>
      <c r="AP105" s="173">
        <v>1</v>
      </c>
    </row>
    <row r="106" spans="1:42" ht="15.75" customHeight="1">
      <c r="A106" s="340"/>
      <c r="B106" s="343"/>
      <c r="C106" s="399" t="s">
        <v>246</v>
      </c>
      <c r="D106" s="360"/>
      <c r="E106" s="326"/>
      <c r="F106" s="332"/>
      <c r="G106" s="84" t="e">
        <f>LEFT(VLOOKUP(G105,参加チーム!$B$5:$G$73,6,FALSE),2)</f>
        <v>#N/A</v>
      </c>
      <c r="H106" s="372"/>
      <c r="I106" s="326"/>
      <c r="J106" s="111"/>
      <c r="K106" s="353"/>
      <c r="L106" s="111"/>
      <c r="M106" s="326"/>
      <c r="N106" s="84" t="e">
        <f>LEFT(VLOOKUP(N105,参加チーム!$B$5:$G$73,6,FALSE),2)</f>
        <v>#N/A</v>
      </c>
      <c r="O106" s="372"/>
      <c r="P106" s="358"/>
      <c r="Q106" s="386"/>
      <c r="S106" s="165" t="str">
        <f>+"後"&amp;N105&amp;G105</f>
        <v>後</v>
      </c>
      <c r="T106" s="159" t="str">
        <f>+M105</f>
        <v/>
      </c>
      <c r="U106" s="159" t="str">
        <f>+I105</f>
        <v/>
      </c>
      <c r="V106" s="166">
        <f>+B103</f>
        <v>40882</v>
      </c>
      <c r="X106" s="163">
        <f t="shared" si="28"/>
        <v>12</v>
      </c>
      <c r="Y106" s="163">
        <f t="shared" si="29"/>
        <v>6</v>
      </c>
      <c r="Z106" s="163" t="str">
        <f t="shared" si="30"/>
        <v>12/ 6</v>
      </c>
      <c r="AA106" s="163" t="str">
        <f t="shared" si="31"/>
        <v>△</v>
      </c>
      <c r="AB106" s="89" t="str">
        <f>IF(T106&lt;&gt;"",O105,"")</f>
        <v/>
      </c>
      <c r="AC106" s="163" t="str">
        <f>+Z106&amp;" "&amp;AA106&amp;" "&amp;T106&amp;"-"&amp;U106&amp;" "&amp;H105</f>
        <v xml:space="preserve">12/ 6 △ - </v>
      </c>
      <c r="AD106" s="89">
        <f>+L105</f>
        <v>0</v>
      </c>
      <c r="AE106" s="89">
        <f>+L106</f>
        <v>0</v>
      </c>
      <c r="AF106" s="89">
        <f>+J105</f>
        <v>0</v>
      </c>
      <c r="AG106" s="89">
        <f>+J106</f>
        <v>0</v>
      </c>
      <c r="AH106" s="164">
        <f t="shared" si="20"/>
        <v>40882</v>
      </c>
      <c r="AL106" s="173"/>
      <c r="AM106" s="173"/>
      <c r="AN106" s="173"/>
      <c r="AO106" s="173"/>
      <c r="AP106" s="173"/>
    </row>
    <row r="107" spans="1:42" ht="15.75" customHeight="1">
      <c r="A107" s="340"/>
      <c r="B107" s="343"/>
      <c r="C107" s="376"/>
      <c r="D107" s="355">
        <v>3</v>
      </c>
      <c r="E107" s="328">
        <v>0.52777777777777779</v>
      </c>
      <c r="F107" s="327">
        <v>0.59027777777777779</v>
      </c>
      <c r="G107" s="85"/>
      <c r="H107" s="371" t="str">
        <f>IF(G107&lt;&gt;"",VLOOKUP(G107,参加チーム!$B$5:$G$73,IF($N$2=1,4,5),FALSE),"")</f>
        <v/>
      </c>
      <c r="I107" s="355" t="str">
        <f>IF(J107&lt;&gt;"",J107+J108,"")</f>
        <v/>
      </c>
      <c r="J107" s="111"/>
      <c r="K107" s="354" t="s">
        <v>107</v>
      </c>
      <c r="L107" s="111"/>
      <c r="M107" s="355" t="str">
        <f>IF(L107&lt;&gt;"",L107+L108,"")</f>
        <v/>
      </c>
      <c r="N107" s="85"/>
      <c r="O107" s="371" t="str">
        <f>IF(N107&lt;&gt;"",VLOOKUP(N107,参加チーム!$B$5:$G$73,IF($N$2=1,4,5),FALSE),"")</f>
        <v/>
      </c>
      <c r="P107" s="389" t="str">
        <f>+O107</f>
        <v/>
      </c>
      <c r="Q107" s="386"/>
      <c r="S107" s="165" t="str">
        <f>+"後"&amp;G107&amp;N107</f>
        <v>後</v>
      </c>
      <c r="T107" s="159" t="str">
        <f>+I107</f>
        <v/>
      </c>
      <c r="U107" s="159" t="str">
        <f>+M107</f>
        <v/>
      </c>
      <c r="V107" s="166">
        <f>+B103</f>
        <v>40882</v>
      </c>
      <c r="X107" s="163">
        <f t="shared" si="28"/>
        <v>12</v>
      </c>
      <c r="Y107" s="163">
        <f t="shared" si="29"/>
        <v>6</v>
      </c>
      <c r="Z107" s="163" t="str">
        <f t="shared" si="30"/>
        <v>12/ 6</v>
      </c>
      <c r="AA107" s="163" t="str">
        <f t="shared" si="31"/>
        <v>△</v>
      </c>
      <c r="AB107" s="89" t="str">
        <f>IF(T107&lt;&gt;"",H107,"")</f>
        <v/>
      </c>
      <c r="AC107" s="163" t="str">
        <f>+Z107&amp;" "&amp;AA107&amp;" "&amp;T107&amp;"-"&amp;U107&amp;" "&amp;O107</f>
        <v xml:space="preserve">12/ 6 △ - </v>
      </c>
      <c r="AD107" s="89">
        <f>+J107</f>
        <v>0</v>
      </c>
      <c r="AE107" s="89">
        <f>+J108</f>
        <v>0</v>
      </c>
      <c r="AF107" s="89">
        <f>+L107</f>
        <v>0</v>
      </c>
      <c r="AG107" s="89">
        <f>+L108</f>
        <v>0</v>
      </c>
      <c r="AH107" s="164">
        <f t="shared" si="20"/>
        <v>40882</v>
      </c>
      <c r="AL107" s="173">
        <v>3</v>
      </c>
      <c r="AM107" s="173" t="str">
        <f>+AM99</f>
        <v>H</v>
      </c>
      <c r="AN107" s="173"/>
      <c r="AO107" s="173" t="str">
        <f>+AO101</f>
        <v>Ｅ</v>
      </c>
      <c r="AP107" s="173"/>
    </row>
    <row r="108" spans="1:42" ht="15.75" customHeight="1">
      <c r="A108" s="340"/>
      <c r="B108" s="343"/>
      <c r="C108" s="376"/>
      <c r="D108" s="326"/>
      <c r="E108" s="329"/>
      <c r="F108" s="332"/>
      <c r="G108" s="84" t="e">
        <f>LEFT(VLOOKUP(G107,参加チーム!$B$5:$G$73,6,FALSE),2)</f>
        <v>#N/A</v>
      </c>
      <c r="H108" s="372"/>
      <c r="I108" s="326"/>
      <c r="J108" s="111"/>
      <c r="K108" s="353"/>
      <c r="L108" s="111"/>
      <c r="M108" s="326"/>
      <c r="N108" s="84" t="e">
        <f>LEFT(VLOOKUP(N107,参加チーム!$B$5:$G$73,6,FALSE),2)</f>
        <v>#N/A</v>
      </c>
      <c r="O108" s="372"/>
      <c r="P108" s="358"/>
      <c r="Q108" s="386"/>
      <c r="S108" s="165" t="str">
        <f>+"後"&amp;N107&amp;G107</f>
        <v>後</v>
      </c>
      <c r="T108" s="159" t="str">
        <f>+M107</f>
        <v/>
      </c>
      <c r="U108" s="159" t="str">
        <f>+I107</f>
        <v/>
      </c>
      <c r="V108" s="166">
        <f>+B103</f>
        <v>40882</v>
      </c>
      <c r="X108" s="163">
        <f t="shared" si="28"/>
        <v>12</v>
      </c>
      <c r="Y108" s="163">
        <f t="shared" si="29"/>
        <v>6</v>
      </c>
      <c r="Z108" s="163" t="str">
        <f t="shared" si="30"/>
        <v>12/ 6</v>
      </c>
      <c r="AA108" s="163" t="str">
        <f t="shared" si="31"/>
        <v>△</v>
      </c>
      <c r="AB108" s="89" t="str">
        <f>IF(T108&lt;&gt;"",O107,"")</f>
        <v/>
      </c>
      <c r="AC108" s="163" t="str">
        <f>+Z108&amp;" "&amp;AA108&amp;" "&amp;T108&amp;"-"&amp;U108&amp;" "&amp;H107</f>
        <v xml:space="preserve">12/ 6 △ - </v>
      </c>
      <c r="AD108" s="89">
        <f>+L107</f>
        <v>0</v>
      </c>
      <c r="AE108" s="89">
        <f>+L108</f>
        <v>0</v>
      </c>
      <c r="AF108" s="89">
        <f>+J107</f>
        <v>0</v>
      </c>
      <c r="AG108" s="89">
        <f>+J108</f>
        <v>0</v>
      </c>
      <c r="AH108" s="164">
        <f t="shared" si="20"/>
        <v>40882</v>
      </c>
      <c r="AL108" s="173"/>
      <c r="AM108" s="173"/>
      <c r="AN108" s="173"/>
      <c r="AO108" s="173"/>
      <c r="AP108" s="173"/>
    </row>
    <row r="109" spans="1:42" ht="15.75" customHeight="1">
      <c r="A109" s="340"/>
      <c r="B109" s="343"/>
      <c r="C109" s="376"/>
      <c r="D109" s="348">
        <v>4</v>
      </c>
      <c r="E109" s="328">
        <v>0.60416666666666663</v>
      </c>
      <c r="F109" s="327">
        <v>0.66666666666666663</v>
      </c>
      <c r="G109" s="85"/>
      <c r="H109" s="377" t="str">
        <f>IF(G109&lt;&gt;"",VLOOKUP(G109,参加チーム!$B$5:$G$73,IF($N$2=1,4,5),FALSE),"")</f>
        <v/>
      </c>
      <c r="I109" s="355" t="str">
        <f>IF(J109&lt;&gt;"",J109+J110,"")</f>
        <v/>
      </c>
      <c r="J109" s="111"/>
      <c r="K109" s="354" t="s">
        <v>107</v>
      </c>
      <c r="L109" s="111"/>
      <c r="M109" s="355" t="str">
        <f>IF(L109&lt;&gt;"",L109+L110,"")</f>
        <v/>
      </c>
      <c r="N109" s="85"/>
      <c r="O109" s="377" t="str">
        <f>IF(N109&lt;&gt;"",VLOOKUP(N109,参加チーム!$B$5:$G$73,IF($N$2=1,4,5),FALSE),"")</f>
        <v/>
      </c>
      <c r="P109" s="389" t="str">
        <f>+O109</f>
        <v/>
      </c>
      <c r="Q109" s="386"/>
      <c r="S109" s="165" t="str">
        <f>+"後"&amp;G109&amp;N109</f>
        <v>後</v>
      </c>
      <c r="T109" s="159" t="str">
        <f>+I109</f>
        <v/>
      </c>
      <c r="U109" s="159" t="str">
        <f>+M109</f>
        <v/>
      </c>
      <c r="V109" s="166">
        <f>+B103</f>
        <v>40882</v>
      </c>
      <c r="X109" s="163">
        <f t="shared" si="28"/>
        <v>12</v>
      </c>
      <c r="Y109" s="163">
        <f t="shared" si="29"/>
        <v>6</v>
      </c>
      <c r="Z109" s="163" t="str">
        <f t="shared" si="30"/>
        <v>12/ 6</v>
      </c>
      <c r="AA109" s="163" t="str">
        <f t="shared" si="31"/>
        <v>△</v>
      </c>
      <c r="AB109" s="89" t="str">
        <f>IF(T109&lt;&gt;"",H109,"")</f>
        <v/>
      </c>
      <c r="AC109" s="163" t="str">
        <f>+Z109&amp;" "&amp;AA109&amp;" "&amp;T109&amp;"-"&amp;U109&amp;" "&amp;O109</f>
        <v xml:space="preserve">12/ 6 △ - </v>
      </c>
      <c r="AD109" s="89">
        <f>+J109</f>
        <v>0</v>
      </c>
      <c r="AE109" s="89">
        <f>+J110</f>
        <v>0</v>
      </c>
      <c r="AF109" s="89">
        <f>+L109</f>
        <v>0</v>
      </c>
      <c r="AG109" s="89">
        <f>+L110</f>
        <v>0</v>
      </c>
      <c r="AH109" s="164">
        <f t="shared" si="20"/>
        <v>40882</v>
      </c>
      <c r="AL109" s="173">
        <v>4</v>
      </c>
      <c r="AM109" s="173" t="str">
        <f>+AM101</f>
        <v>Ｃ</v>
      </c>
      <c r="AN109" s="173"/>
      <c r="AO109" s="173" t="str">
        <f>+AO99</f>
        <v>Ｄ</v>
      </c>
      <c r="AP109" s="173">
        <v>1</v>
      </c>
    </row>
    <row r="110" spans="1:42" ht="15.75" customHeight="1" thickBot="1">
      <c r="A110" s="341"/>
      <c r="B110" s="344"/>
      <c r="C110" s="347"/>
      <c r="D110" s="349"/>
      <c r="E110" s="330"/>
      <c r="F110" s="333"/>
      <c r="G110" s="121" t="e">
        <f>LEFT(VLOOKUP(G109,参加チーム!$B$5:$G$73,6,FALSE),2)</f>
        <v>#N/A</v>
      </c>
      <c r="H110" s="383"/>
      <c r="I110" s="356"/>
      <c r="J110" s="122"/>
      <c r="K110" s="388"/>
      <c r="L110" s="122"/>
      <c r="M110" s="356"/>
      <c r="N110" s="121" t="e">
        <f>LEFT(VLOOKUP(N109,参加チーム!$B$5:$G$73,6,FALSE),2)</f>
        <v>#N/A</v>
      </c>
      <c r="O110" s="383"/>
      <c r="P110" s="370"/>
      <c r="Q110" s="387"/>
      <c r="S110" s="165" t="str">
        <f>+"後"&amp;N109&amp;G109</f>
        <v>後</v>
      </c>
      <c r="T110" s="168" t="str">
        <f>+M109</f>
        <v/>
      </c>
      <c r="U110" s="168" t="str">
        <f>+I109</f>
        <v/>
      </c>
      <c r="V110" s="169">
        <f>+B103</f>
        <v>40882</v>
      </c>
      <c r="X110" s="163">
        <f t="shared" si="28"/>
        <v>12</v>
      </c>
      <c r="Y110" s="163">
        <f t="shared" si="29"/>
        <v>6</v>
      </c>
      <c r="Z110" s="163" t="str">
        <f t="shared" si="30"/>
        <v>12/ 6</v>
      </c>
      <c r="AA110" s="163" t="str">
        <f t="shared" si="31"/>
        <v>△</v>
      </c>
      <c r="AB110" s="89" t="str">
        <f>IF(T110&lt;&gt;"",O109,"")</f>
        <v/>
      </c>
      <c r="AC110" s="163" t="str">
        <f>+Z110&amp;" "&amp;AA110&amp;" "&amp;T110&amp;"-"&amp;U110&amp;" "&amp;H109</f>
        <v xml:space="preserve">12/ 6 △ - </v>
      </c>
      <c r="AD110" s="89">
        <f>+L109</f>
        <v>0</v>
      </c>
      <c r="AE110" s="89">
        <f>+L110</f>
        <v>0</v>
      </c>
      <c r="AF110" s="89">
        <f>+J109</f>
        <v>0</v>
      </c>
      <c r="AG110" s="89">
        <f>+J110</f>
        <v>0</v>
      </c>
      <c r="AH110" s="164">
        <f t="shared" si="20"/>
        <v>40882</v>
      </c>
      <c r="AL110" s="173"/>
      <c r="AM110" s="173"/>
      <c r="AN110" s="173"/>
      <c r="AO110" s="173"/>
      <c r="AP110" s="173"/>
    </row>
    <row r="111" spans="1:42" ht="15.75" customHeight="1">
      <c r="A111" s="361">
        <v>14</v>
      </c>
      <c r="B111" s="362">
        <v>40899</v>
      </c>
      <c r="C111" s="369" t="s">
        <v>77</v>
      </c>
      <c r="D111" s="359">
        <v>1</v>
      </c>
      <c r="E111" s="325">
        <v>0.39583333333333331</v>
      </c>
      <c r="F111" s="325">
        <v>0.4375</v>
      </c>
      <c r="G111" s="83"/>
      <c r="H111" s="379" t="str">
        <f>IF(G111&lt;&gt;"",VLOOKUP(G111,参加チーム!$B$5:$G$73,IF($N$2=1,4,5),FALSE),"")</f>
        <v/>
      </c>
      <c r="I111" s="351" t="str">
        <f>IF(J111&lt;&gt;"",J111+J112,"")</f>
        <v/>
      </c>
      <c r="J111" s="120"/>
      <c r="K111" s="352" t="s">
        <v>76</v>
      </c>
      <c r="L111" s="120"/>
      <c r="M111" s="351" t="str">
        <f>IF(L111&lt;&gt;"",L111+L112,"")</f>
        <v/>
      </c>
      <c r="N111" s="83"/>
      <c r="O111" s="379" t="str">
        <f>IF(N111&lt;&gt;"",VLOOKUP(N111,参加チーム!$B$5:$G$73,IF($N$2=1,4,5),FALSE),"")</f>
        <v/>
      </c>
      <c r="P111" s="390" t="str">
        <f>+O111</f>
        <v/>
      </c>
      <c r="Q111" s="385" t="str">
        <f>+O115</f>
        <v/>
      </c>
      <c r="S111" s="160" t="str">
        <f>+"後"&amp;G111&amp;N111</f>
        <v>後</v>
      </c>
      <c r="T111" s="161" t="str">
        <f>IF(I111&lt;&gt;"",I111,"")</f>
        <v/>
      </c>
      <c r="U111" s="161" t="str">
        <f>IF(M111&lt;&gt;"",M111,"")</f>
        <v/>
      </c>
      <c r="V111" s="162">
        <f>+B111</f>
        <v>40899</v>
      </c>
      <c r="X111" s="163">
        <f t="shared" si="28"/>
        <v>12</v>
      </c>
      <c r="Y111" s="163">
        <f t="shared" si="29"/>
        <v>23</v>
      </c>
      <c r="Z111" s="163" t="str">
        <f t="shared" si="30"/>
        <v>12/23</v>
      </c>
      <c r="AA111" s="163" t="str">
        <f t="shared" si="31"/>
        <v>△</v>
      </c>
      <c r="AB111" s="89" t="str">
        <f>IF(T111&lt;&gt;"",H111,"")</f>
        <v/>
      </c>
      <c r="AC111" s="163" t="str">
        <f>+Z111&amp;" "&amp;AA111&amp;" "&amp;T111&amp;"-"&amp;U111&amp;" "&amp;O111</f>
        <v xml:space="preserve">12/23 △ - </v>
      </c>
      <c r="AD111" s="89">
        <f>+J111</f>
        <v>0</v>
      </c>
      <c r="AE111" s="89">
        <f>+J112</f>
        <v>0</v>
      </c>
      <c r="AF111" s="89">
        <f>+L111</f>
        <v>0</v>
      </c>
      <c r="AG111" s="89">
        <f>+L112</f>
        <v>0</v>
      </c>
      <c r="AH111" s="164">
        <f t="shared" si="20"/>
        <v>40899</v>
      </c>
      <c r="AL111" s="173">
        <v>4</v>
      </c>
      <c r="AM111" s="173" t="str">
        <f>+AM63</f>
        <v>Ｂ</v>
      </c>
      <c r="AN111" s="173"/>
      <c r="AO111" s="173" t="str">
        <f>+AM65</f>
        <v>Ｆ</v>
      </c>
      <c r="AP111" s="173"/>
    </row>
    <row r="112" spans="1:42" ht="15.75" customHeight="1">
      <c r="A112" s="340"/>
      <c r="B112" s="343"/>
      <c r="C112" s="365"/>
      <c r="D112" s="360"/>
      <c r="E112" s="326"/>
      <c r="F112" s="332"/>
      <c r="G112" s="84" t="e">
        <f>LEFT(VLOOKUP(G111,参加チーム!$B$5:$G$73,6,FALSE),2)</f>
        <v>#N/A</v>
      </c>
      <c r="H112" s="372"/>
      <c r="I112" s="326"/>
      <c r="J112" s="111"/>
      <c r="K112" s="353"/>
      <c r="L112" s="111"/>
      <c r="M112" s="326"/>
      <c r="N112" s="84" t="e">
        <f>LEFT(VLOOKUP(N111,参加チーム!$B$5:$G$73,6,FALSE),2)</f>
        <v>#N/A</v>
      </c>
      <c r="O112" s="372"/>
      <c r="P112" s="358"/>
      <c r="Q112" s="386"/>
      <c r="S112" s="165" t="str">
        <f>+"後"&amp;N111&amp;G111</f>
        <v>後</v>
      </c>
      <c r="T112" s="159" t="str">
        <f>IF(M111&lt;&gt;"",M111,"")</f>
        <v/>
      </c>
      <c r="U112" s="159" t="str">
        <f>IF(I111&lt;&gt;"",I111,"")</f>
        <v/>
      </c>
      <c r="V112" s="166">
        <f>+B111</f>
        <v>40899</v>
      </c>
      <c r="X112" s="163">
        <f t="shared" si="28"/>
        <v>12</v>
      </c>
      <c r="Y112" s="163">
        <f t="shared" si="29"/>
        <v>23</v>
      </c>
      <c r="Z112" s="163" t="str">
        <f t="shared" si="30"/>
        <v>12/23</v>
      </c>
      <c r="AA112" s="163" t="str">
        <f t="shared" si="31"/>
        <v>△</v>
      </c>
      <c r="AB112" s="89" t="str">
        <f t="shared" ref="AB112:AB116" si="32">IF(T112&lt;&gt;"",O111,"")</f>
        <v/>
      </c>
      <c r="AC112" s="163" t="str">
        <f>+Z112&amp;" "&amp;AA112&amp;" "&amp;T112&amp;"-"&amp;U112&amp;" "&amp;H111</f>
        <v xml:space="preserve">12/23 △ - </v>
      </c>
      <c r="AD112" s="89">
        <f>+L111</f>
        <v>0</v>
      </c>
      <c r="AE112" s="89">
        <f>+L112</f>
        <v>0</v>
      </c>
      <c r="AF112" s="89">
        <f>+J111</f>
        <v>0</v>
      </c>
      <c r="AG112" s="89">
        <f>+J112</f>
        <v>0</v>
      </c>
      <c r="AH112" s="164">
        <f t="shared" si="20"/>
        <v>40899</v>
      </c>
      <c r="AL112" s="173"/>
      <c r="AM112" s="173"/>
      <c r="AN112" s="173"/>
      <c r="AO112" s="173"/>
      <c r="AP112" s="173"/>
    </row>
    <row r="113" spans="1:42" ht="15.75" customHeight="1">
      <c r="A113" s="340"/>
      <c r="B113" s="343"/>
      <c r="C113" s="365"/>
      <c r="D113" s="348">
        <v>2</v>
      </c>
      <c r="E113" s="327">
        <v>0.45138888888888895</v>
      </c>
      <c r="F113" s="327">
        <v>0.51388888888888895</v>
      </c>
      <c r="G113" s="85"/>
      <c r="H113" s="371" t="str">
        <f>IF(G113&lt;&gt;"",VLOOKUP(G113,参加チーム!$B$5:$G$73,IF($N$2=1,4,5),FALSE),"")</f>
        <v/>
      </c>
      <c r="I113" s="355" t="str">
        <f>IF(J113&lt;&gt;"",J113+J114,"")</f>
        <v/>
      </c>
      <c r="J113" s="111"/>
      <c r="K113" s="354" t="s">
        <v>107</v>
      </c>
      <c r="L113" s="111"/>
      <c r="M113" s="355" t="str">
        <f>IF(L113&lt;&gt;"",L113+L114,"")</f>
        <v/>
      </c>
      <c r="N113" s="85"/>
      <c r="O113" s="371" t="str">
        <f>IF(N113&lt;&gt;"",VLOOKUP(N113,参加チーム!$B$5:$G$73,IF($N$2=1,4,5),FALSE),"")</f>
        <v/>
      </c>
      <c r="P113" s="389" t="str">
        <f>+O113</f>
        <v/>
      </c>
      <c r="Q113" s="386"/>
      <c r="S113" s="165" t="str">
        <f>+"後"&amp;G113&amp;N113</f>
        <v>後</v>
      </c>
      <c r="T113" s="159" t="str">
        <f>+I113</f>
        <v/>
      </c>
      <c r="U113" s="159" t="str">
        <f>+M113</f>
        <v/>
      </c>
      <c r="V113" s="166">
        <f>+B111</f>
        <v>40899</v>
      </c>
      <c r="X113" s="163">
        <f t="shared" si="28"/>
        <v>12</v>
      </c>
      <c r="Y113" s="163">
        <f t="shared" si="29"/>
        <v>23</v>
      </c>
      <c r="Z113" s="163" t="str">
        <f t="shared" si="30"/>
        <v>12/23</v>
      </c>
      <c r="AA113" s="163" t="str">
        <f t="shared" si="31"/>
        <v>△</v>
      </c>
      <c r="AB113" s="89" t="str">
        <f>IF(T113&lt;&gt;"",H113,"")</f>
        <v/>
      </c>
      <c r="AC113" s="163" t="str">
        <f>+Z113&amp;" "&amp;AA113&amp;" "&amp;T113&amp;"-"&amp;U113&amp;" "&amp;O113</f>
        <v xml:space="preserve">12/23 △ - </v>
      </c>
      <c r="AD113" s="89">
        <f>+J113</f>
        <v>0</v>
      </c>
      <c r="AE113" s="89">
        <f>+J114</f>
        <v>0</v>
      </c>
      <c r="AF113" s="89">
        <f>+L113</f>
        <v>0</v>
      </c>
      <c r="AG113" s="89">
        <f>+L114</f>
        <v>0</v>
      </c>
      <c r="AH113" s="164">
        <f t="shared" si="20"/>
        <v>40899</v>
      </c>
      <c r="AL113" s="173">
        <v>3</v>
      </c>
      <c r="AM113" s="173" t="str">
        <f>+AM67</f>
        <v>G</v>
      </c>
      <c r="AN113" s="173"/>
      <c r="AO113" s="173" t="str">
        <f>+AM69</f>
        <v>Ａ</v>
      </c>
      <c r="AP113" s="173"/>
    </row>
    <row r="114" spans="1:42" ht="15.75" customHeight="1">
      <c r="A114" s="340"/>
      <c r="B114" s="343"/>
      <c r="C114" s="345" t="s">
        <v>121</v>
      </c>
      <c r="D114" s="360"/>
      <c r="E114" s="326"/>
      <c r="F114" s="332"/>
      <c r="G114" s="84" t="e">
        <f>LEFT(VLOOKUP(G113,参加チーム!$B$5:$G$73,6,FALSE),2)</f>
        <v>#N/A</v>
      </c>
      <c r="H114" s="372"/>
      <c r="I114" s="326"/>
      <c r="J114" s="111"/>
      <c r="K114" s="353"/>
      <c r="L114" s="111"/>
      <c r="M114" s="326"/>
      <c r="N114" s="84" t="e">
        <f>LEFT(VLOOKUP(N113,参加チーム!$B$5:$G$73,6,FALSE),2)</f>
        <v>#N/A</v>
      </c>
      <c r="O114" s="372"/>
      <c r="P114" s="358"/>
      <c r="Q114" s="386"/>
      <c r="S114" s="165" t="str">
        <f>+"後"&amp;N113&amp;G113</f>
        <v>後</v>
      </c>
      <c r="T114" s="159" t="str">
        <f>+M113</f>
        <v/>
      </c>
      <c r="U114" s="159" t="str">
        <f>+I113</f>
        <v/>
      </c>
      <c r="V114" s="166">
        <f>+B111</f>
        <v>40899</v>
      </c>
      <c r="X114" s="163">
        <f t="shared" si="28"/>
        <v>12</v>
      </c>
      <c r="Y114" s="163">
        <f t="shared" si="29"/>
        <v>23</v>
      </c>
      <c r="Z114" s="163" t="str">
        <f t="shared" si="30"/>
        <v>12/23</v>
      </c>
      <c r="AA114" s="163" t="str">
        <f t="shared" si="31"/>
        <v>△</v>
      </c>
      <c r="AB114" s="89" t="str">
        <f t="shared" si="32"/>
        <v/>
      </c>
      <c r="AC114" s="163" t="str">
        <f>+Z114&amp;" "&amp;AA114&amp;" "&amp;T114&amp;"-"&amp;U114&amp;" "&amp;H113</f>
        <v xml:space="preserve">12/23 △ - </v>
      </c>
      <c r="AD114" s="89">
        <f>+L113</f>
        <v>0</v>
      </c>
      <c r="AE114" s="89">
        <f>+L114</f>
        <v>0</v>
      </c>
      <c r="AF114" s="89">
        <f>+J113</f>
        <v>0</v>
      </c>
      <c r="AG114" s="89">
        <f>+J114</f>
        <v>0</v>
      </c>
      <c r="AH114" s="164">
        <f t="shared" si="20"/>
        <v>40899</v>
      </c>
      <c r="AL114" s="173"/>
      <c r="AM114" s="173"/>
      <c r="AN114" s="173"/>
      <c r="AO114" s="173"/>
      <c r="AP114" s="173"/>
    </row>
    <row r="115" spans="1:42" ht="15.75" customHeight="1">
      <c r="A115" s="340"/>
      <c r="B115" s="343"/>
      <c r="C115" s="346"/>
      <c r="D115" s="355">
        <v>3</v>
      </c>
      <c r="E115" s="328">
        <v>0.52777777777777779</v>
      </c>
      <c r="F115" s="327">
        <v>0.59027777777777779</v>
      </c>
      <c r="G115" s="85"/>
      <c r="H115" s="371" t="str">
        <f>IF(G115&lt;&gt;"",VLOOKUP(G115,参加チーム!$B$5:$G$73,IF($N$2=1,4,5),FALSE),"")</f>
        <v/>
      </c>
      <c r="I115" s="355" t="str">
        <f>IF(J115&lt;&gt;"",J115+J116,"")</f>
        <v/>
      </c>
      <c r="J115" s="111"/>
      <c r="K115" s="354" t="s">
        <v>107</v>
      </c>
      <c r="L115" s="111"/>
      <c r="M115" s="355" t="str">
        <f>IF(L115&lt;&gt;"",L115+L116,"")</f>
        <v/>
      </c>
      <c r="N115" s="85"/>
      <c r="O115" s="371" t="str">
        <f>IF(N115&lt;&gt;"",VLOOKUP(N115,参加チーム!$B$5:$G$73,IF($N$2=1,4,5),FALSE),"")</f>
        <v/>
      </c>
      <c r="P115" s="389" t="str">
        <f>+O115</f>
        <v/>
      </c>
      <c r="Q115" s="386"/>
      <c r="S115" s="165" t="str">
        <f>+"後"&amp;G115&amp;N115</f>
        <v>後</v>
      </c>
      <c r="T115" s="159" t="str">
        <f>+I115</f>
        <v/>
      </c>
      <c r="U115" s="159" t="str">
        <f>+M115</f>
        <v/>
      </c>
      <c r="V115" s="166">
        <f>+B111</f>
        <v>40899</v>
      </c>
      <c r="X115" s="163">
        <f t="shared" si="28"/>
        <v>12</v>
      </c>
      <c r="Y115" s="163">
        <f t="shared" si="29"/>
        <v>23</v>
      </c>
      <c r="Z115" s="163" t="str">
        <f t="shared" si="30"/>
        <v>12/23</v>
      </c>
      <c r="AA115" s="163" t="str">
        <f t="shared" si="31"/>
        <v>△</v>
      </c>
      <c r="AB115" s="89" t="str">
        <f>IF(T115&lt;&gt;"",H115,"")</f>
        <v/>
      </c>
      <c r="AC115" s="163" t="str">
        <f>+Z115&amp;" "&amp;AA115&amp;" "&amp;T115&amp;"-"&amp;U115&amp;" "&amp;O115</f>
        <v xml:space="preserve">12/23 △ - </v>
      </c>
      <c r="AD115" s="89">
        <f>+J115</f>
        <v>0</v>
      </c>
      <c r="AE115" s="89">
        <f>+J116</f>
        <v>0</v>
      </c>
      <c r="AF115" s="89">
        <f>+L115</f>
        <v>0</v>
      </c>
      <c r="AG115" s="89">
        <f>+L116</f>
        <v>0</v>
      </c>
      <c r="AH115" s="164">
        <f t="shared" si="20"/>
        <v>40899</v>
      </c>
      <c r="AL115" s="173">
        <v>2</v>
      </c>
      <c r="AM115" s="173" t="str">
        <f>+AO69</f>
        <v>Ｄ</v>
      </c>
      <c r="AN115" s="173"/>
      <c r="AO115" s="173" t="str">
        <f>+AO67</f>
        <v>Ｅ</v>
      </c>
      <c r="AP115" s="173">
        <v>1</v>
      </c>
    </row>
    <row r="116" spans="1:42" ht="15.75" customHeight="1">
      <c r="A116" s="340"/>
      <c r="B116" s="343"/>
      <c r="C116" s="346"/>
      <c r="D116" s="326"/>
      <c r="E116" s="329"/>
      <c r="F116" s="332"/>
      <c r="G116" s="84" t="e">
        <f>LEFT(VLOOKUP(G115,参加チーム!$B$5:$G$73,6,FALSE),2)</f>
        <v>#N/A</v>
      </c>
      <c r="H116" s="372"/>
      <c r="I116" s="326"/>
      <c r="J116" s="111"/>
      <c r="K116" s="353"/>
      <c r="L116" s="111"/>
      <c r="M116" s="326"/>
      <c r="N116" s="84" t="e">
        <f>LEFT(VLOOKUP(N115,参加チーム!$B$5:$G$73,6,FALSE),2)</f>
        <v>#N/A</v>
      </c>
      <c r="O116" s="372"/>
      <c r="P116" s="358"/>
      <c r="Q116" s="386"/>
      <c r="S116" s="165" t="str">
        <f>+"後"&amp;N115&amp;G115</f>
        <v>後</v>
      </c>
      <c r="T116" s="159" t="str">
        <f>+M115</f>
        <v/>
      </c>
      <c r="U116" s="159" t="str">
        <f>+I115</f>
        <v/>
      </c>
      <c r="V116" s="166">
        <f>+B111</f>
        <v>40899</v>
      </c>
      <c r="X116" s="163">
        <f t="shared" si="28"/>
        <v>12</v>
      </c>
      <c r="Y116" s="163">
        <f t="shared" si="29"/>
        <v>23</v>
      </c>
      <c r="Z116" s="163" t="str">
        <f t="shared" si="30"/>
        <v>12/23</v>
      </c>
      <c r="AA116" s="163" t="str">
        <f t="shared" si="31"/>
        <v>△</v>
      </c>
      <c r="AB116" s="89" t="str">
        <f t="shared" si="32"/>
        <v/>
      </c>
      <c r="AC116" s="163" t="str">
        <f>+Z116&amp;" "&amp;AA116&amp;" "&amp;T116&amp;"-"&amp;U116&amp;" "&amp;H115</f>
        <v xml:space="preserve">12/23 △ - </v>
      </c>
      <c r="AD116" s="89">
        <f>+L115</f>
        <v>0</v>
      </c>
      <c r="AE116" s="89">
        <f>+L116</f>
        <v>0</v>
      </c>
      <c r="AF116" s="89">
        <f>+J115</f>
        <v>0</v>
      </c>
      <c r="AG116" s="89">
        <f>+J116</f>
        <v>0</v>
      </c>
      <c r="AH116" s="164">
        <f t="shared" si="20"/>
        <v>40899</v>
      </c>
      <c r="AL116" s="173"/>
      <c r="AM116" s="173"/>
      <c r="AN116" s="173"/>
      <c r="AO116" s="173"/>
      <c r="AP116" s="173"/>
    </row>
    <row r="117" spans="1:42" ht="15.75" customHeight="1">
      <c r="A117" s="340"/>
      <c r="B117" s="343"/>
      <c r="C117" s="346"/>
      <c r="D117" s="348">
        <v>4</v>
      </c>
      <c r="E117" s="328">
        <v>0.60416666666666663</v>
      </c>
      <c r="F117" s="327">
        <v>0.66666666666666663</v>
      </c>
      <c r="G117" s="85"/>
      <c r="H117" s="377" t="str">
        <f>IF(G117&lt;&gt;"",VLOOKUP(G117,参加チーム!$B$5:$G$73,IF($N$2=1,4,5),FALSE),"")</f>
        <v/>
      </c>
      <c r="I117" s="355" t="str">
        <f>IF(J117&lt;&gt;"",J117+J118,"")</f>
        <v/>
      </c>
      <c r="J117" s="111"/>
      <c r="K117" s="354" t="s">
        <v>107</v>
      </c>
      <c r="L117" s="111"/>
      <c r="M117" s="355" t="str">
        <f>IF(L117&lt;&gt;"",L117+L118,"")</f>
        <v/>
      </c>
      <c r="N117" s="85"/>
      <c r="O117" s="377" t="str">
        <f>IF(N117&lt;&gt;"",VLOOKUP(N117,参加チーム!$B$5:$G$73,IF($N$2=1,4,5),FALSE),"")</f>
        <v/>
      </c>
      <c r="P117" s="389" t="str">
        <f>+O117</f>
        <v/>
      </c>
      <c r="Q117" s="386"/>
      <c r="S117" s="165" t="str">
        <f>+"後"&amp;G117&amp;N117</f>
        <v>後</v>
      </c>
      <c r="T117" s="159" t="str">
        <f>+I117</f>
        <v/>
      </c>
      <c r="U117" s="159" t="str">
        <f>+M117</f>
        <v/>
      </c>
      <c r="V117" s="166">
        <f>+B111</f>
        <v>40899</v>
      </c>
      <c r="X117" s="163">
        <f t="shared" ref="X117:X118" si="33">MONTH(V117)</f>
        <v>12</v>
      </c>
      <c r="Y117" s="163">
        <f t="shared" ref="Y117:Y118" si="34">DAY(V117)</f>
        <v>23</v>
      </c>
      <c r="Z117" s="163" t="str">
        <f t="shared" ref="Z117:Z118" si="35">IF(LEN(X117)=1," ","")&amp;X117&amp;"/"&amp;IF(LEN(Y117)=1," ","")&amp;Y117</f>
        <v>12/23</v>
      </c>
      <c r="AA117" s="163" t="str">
        <f t="shared" ref="AA117:AA118" si="36">IF(T117&gt;U117,"○",IF(T117&lt;U117,"●","△"))</f>
        <v>△</v>
      </c>
      <c r="AB117" s="89" t="str">
        <f>IF(T117&lt;&gt;"",H117,"")</f>
        <v/>
      </c>
      <c r="AC117" s="163" t="str">
        <f>+Z117&amp;" "&amp;AA117&amp;" "&amp;T117&amp;"-"&amp;U117&amp;" "&amp;O117</f>
        <v xml:space="preserve">12/23 △ - </v>
      </c>
      <c r="AD117" s="89">
        <f>+J117</f>
        <v>0</v>
      </c>
      <c r="AE117" s="89">
        <f>+J118</f>
        <v>0</v>
      </c>
      <c r="AF117" s="89">
        <f>+L117</f>
        <v>0</v>
      </c>
      <c r="AG117" s="89">
        <f>+L118</f>
        <v>0</v>
      </c>
      <c r="AH117" s="164">
        <f t="shared" ref="AH117:AH118" si="37">+V117</f>
        <v>40899</v>
      </c>
      <c r="AL117" s="173">
        <v>1</v>
      </c>
      <c r="AM117" s="173" t="str">
        <f>+AO65</f>
        <v>Ｃ</v>
      </c>
      <c r="AN117" s="173"/>
      <c r="AO117" s="173" t="str">
        <f>+AO63</f>
        <v>H</v>
      </c>
      <c r="AP117" s="173"/>
    </row>
    <row r="118" spans="1:42" ht="15.75" customHeight="1" thickBot="1">
      <c r="A118" s="341"/>
      <c r="B118" s="344"/>
      <c r="C118" s="347"/>
      <c r="D118" s="349"/>
      <c r="E118" s="330"/>
      <c r="F118" s="333"/>
      <c r="G118" s="121" t="e">
        <f>LEFT(VLOOKUP(G117,参加チーム!$B$5:$G$73,6,FALSE),2)</f>
        <v>#N/A</v>
      </c>
      <c r="H118" s="383"/>
      <c r="I118" s="356"/>
      <c r="J118" s="122"/>
      <c r="K118" s="388"/>
      <c r="L118" s="122"/>
      <c r="M118" s="356"/>
      <c r="N118" s="121" t="e">
        <f>LEFT(VLOOKUP(N117,参加チーム!$B$5:$G$73,6,FALSE),2)</f>
        <v>#N/A</v>
      </c>
      <c r="O118" s="383"/>
      <c r="P118" s="370"/>
      <c r="Q118" s="387"/>
      <c r="S118" s="167" t="str">
        <f>+"後"&amp;N117&amp;G117</f>
        <v>後</v>
      </c>
      <c r="T118" s="168" t="str">
        <f>+M117</f>
        <v/>
      </c>
      <c r="U118" s="168" t="str">
        <f>+I117</f>
        <v/>
      </c>
      <c r="V118" s="169">
        <f>+B111</f>
        <v>40899</v>
      </c>
      <c r="X118" s="163">
        <f t="shared" si="33"/>
        <v>12</v>
      </c>
      <c r="Y118" s="163">
        <f t="shared" si="34"/>
        <v>23</v>
      </c>
      <c r="Z118" s="163" t="str">
        <f t="shared" si="35"/>
        <v>12/23</v>
      </c>
      <c r="AA118" s="163" t="str">
        <f t="shared" si="36"/>
        <v>△</v>
      </c>
      <c r="AB118" s="89" t="str">
        <f>IF(T118&lt;&gt;"",O117,"")</f>
        <v/>
      </c>
      <c r="AC118" s="163" t="str">
        <f>+Z118&amp;" "&amp;AA118&amp;" "&amp;T118&amp;"-"&amp;U118&amp;" "&amp;H117</f>
        <v xml:space="preserve">12/23 △ - </v>
      </c>
      <c r="AD118" s="89">
        <f>+L117</f>
        <v>0</v>
      </c>
      <c r="AE118" s="89">
        <f>+L118</f>
        <v>0</v>
      </c>
      <c r="AF118" s="89">
        <f>+J117</f>
        <v>0</v>
      </c>
      <c r="AG118" s="89">
        <f>+J118</f>
        <v>0</v>
      </c>
      <c r="AH118" s="164">
        <f t="shared" si="37"/>
        <v>40899</v>
      </c>
      <c r="AL118" s="173"/>
      <c r="AM118" s="173"/>
      <c r="AN118" s="173"/>
      <c r="AO118" s="173"/>
      <c r="AP118" s="173"/>
    </row>
    <row r="120" spans="1:42">
      <c r="F120" s="174"/>
      <c r="H120" s="171"/>
      <c r="S120" s="95"/>
      <c r="T120" s="95"/>
      <c r="U120" s="95"/>
      <c r="V120" s="95"/>
      <c r="X120" s="163"/>
      <c r="Y120" s="163"/>
      <c r="Z120" s="163"/>
      <c r="AA120" s="163"/>
      <c r="AC120" s="163"/>
      <c r="AH120" s="164"/>
    </row>
    <row r="121" spans="1:42">
      <c r="G121" s="175" t="s">
        <v>37</v>
      </c>
    </row>
    <row r="122" spans="1:42">
      <c r="G122" s="175" t="s">
        <v>35</v>
      </c>
    </row>
    <row r="123" spans="1:42">
      <c r="G123" s="175" t="s">
        <v>33</v>
      </c>
    </row>
    <row r="124" spans="1:42">
      <c r="G124" s="175" t="s">
        <v>38</v>
      </c>
    </row>
    <row r="125" spans="1:42">
      <c r="G125" s="175" t="s">
        <v>34</v>
      </c>
    </row>
    <row r="126" spans="1:42">
      <c r="G126" s="175" t="s">
        <v>36</v>
      </c>
    </row>
    <row r="127" spans="1:42">
      <c r="G127" s="175" t="s">
        <v>104</v>
      </c>
    </row>
    <row r="128" spans="1:42">
      <c r="G128" s="175" t="s">
        <v>105</v>
      </c>
    </row>
    <row r="129" spans="7:7">
      <c r="G129" s="176"/>
    </row>
    <row r="130" spans="7:7">
      <c r="G130" s="176"/>
    </row>
    <row r="131" spans="7:7">
      <c r="G131" s="176"/>
    </row>
    <row r="132" spans="7:7">
      <c r="G132" s="176"/>
    </row>
  </sheetData>
  <mergeCells count="576">
    <mergeCell ref="P99:P100"/>
    <mergeCell ref="O91:O92"/>
    <mergeCell ref="M95:M96"/>
    <mergeCell ref="O95:O96"/>
    <mergeCell ref="P95:P96"/>
    <mergeCell ref="K99:K100"/>
    <mergeCell ref="P93:P94"/>
    <mergeCell ref="P91:P92"/>
    <mergeCell ref="M93:M94"/>
    <mergeCell ref="O93:O94"/>
    <mergeCell ref="M99:M100"/>
    <mergeCell ref="K75:K76"/>
    <mergeCell ref="I75:I76"/>
    <mergeCell ref="K67:K68"/>
    <mergeCell ref="K69:K70"/>
    <mergeCell ref="K73:K74"/>
    <mergeCell ref="K52:K53"/>
    <mergeCell ref="M52:M53"/>
    <mergeCell ref="M63:M64"/>
    <mergeCell ref="K65:K66"/>
    <mergeCell ref="M65:M66"/>
    <mergeCell ref="M67:M68"/>
    <mergeCell ref="M69:M70"/>
    <mergeCell ref="H69:H70"/>
    <mergeCell ref="I62:M62"/>
    <mergeCell ref="H63:H64"/>
    <mergeCell ref="I63:I64"/>
    <mergeCell ref="I65:I66"/>
    <mergeCell ref="H65:H66"/>
    <mergeCell ref="M54:M55"/>
    <mergeCell ref="I52:I53"/>
    <mergeCell ref="K63:K64"/>
    <mergeCell ref="I115:I116"/>
    <mergeCell ref="K115:K116"/>
    <mergeCell ref="K111:K112"/>
    <mergeCell ref="I111:I112"/>
    <mergeCell ref="O87:O88"/>
    <mergeCell ref="H87:H88"/>
    <mergeCell ref="I87:I88"/>
    <mergeCell ref="K87:K88"/>
    <mergeCell ref="M87:M88"/>
    <mergeCell ref="M101:M102"/>
    <mergeCell ref="O99:O100"/>
    <mergeCell ref="O101:O102"/>
    <mergeCell ref="M91:M92"/>
    <mergeCell ref="I95:I96"/>
    <mergeCell ref="I93:I94"/>
    <mergeCell ref="K93:K94"/>
    <mergeCell ref="I113:I114"/>
    <mergeCell ref="K113:K114"/>
    <mergeCell ref="H105:H106"/>
    <mergeCell ref="H97:H98"/>
    <mergeCell ref="H113:H114"/>
    <mergeCell ref="O103:O104"/>
    <mergeCell ref="I99:I100"/>
    <mergeCell ref="H28:H29"/>
    <mergeCell ref="O34:O35"/>
    <mergeCell ref="H38:H39"/>
    <mergeCell ref="I34:I35"/>
    <mergeCell ref="O36:O37"/>
    <mergeCell ref="H30:H31"/>
    <mergeCell ref="O44:O45"/>
    <mergeCell ref="H44:H45"/>
    <mergeCell ref="I30:I31"/>
    <mergeCell ref="M28:M29"/>
    <mergeCell ref="O32:O33"/>
    <mergeCell ref="H34:H35"/>
    <mergeCell ref="H36:H37"/>
    <mergeCell ref="M36:M37"/>
    <mergeCell ref="H32:H33"/>
    <mergeCell ref="K32:K33"/>
    <mergeCell ref="M32:M33"/>
    <mergeCell ref="H40:H41"/>
    <mergeCell ref="M38:M39"/>
    <mergeCell ref="M44:M45"/>
    <mergeCell ref="O40:O41"/>
    <mergeCell ref="M40:M41"/>
    <mergeCell ref="A103:A110"/>
    <mergeCell ref="B103:B110"/>
    <mergeCell ref="C103:C105"/>
    <mergeCell ref="D103:D104"/>
    <mergeCell ref="C106:C110"/>
    <mergeCell ref="D109:D110"/>
    <mergeCell ref="D105:D106"/>
    <mergeCell ref="D107:D108"/>
    <mergeCell ref="C98:C102"/>
    <mergeCell ref="D101:D102"/>
    <mergeCell ref="D97:D98"/>
    <mergeCell ref="A36:A43"/>
    <mergeCell ref="A44:A51"/>
    <mergeCell ref="B36:B43"/>
    <mergeCell ref="C36:C38"/>
    <mergeCell ref="B44:B51"/>
    <mergeCell ref="C44:C46"/>
    <mergeCell ref="M42:M43"/>
    <mergeCell ref="F40:F41"/>
    <mergeCell ref="C47:C51"/>
    <mergeCell ref="C39:C43"/>
    <mergeCell ref="D44:D45"/>
    <mergeCell ref="D50:D51"/>
    <mergeCell ref="D48:D49"/>
    <mergeCell ref="D46:D47"/>
    <mergeCell ref="D42:D43"/>
    <mergeCell ref="D40:D41"/>
    <mergeCell ref="F36:F37"/>
    <mergeCell ref="D36:D37"/>
    <mergeCell ref="D38:D39"/>
    <mergeCell ref="F38:F39"/>
    <mergeCell ref="P73:P74"/>
    <mergeCell ref="M77:M78"/>
    <mergeCell ref="P77:P78"/>
    <mergeCell ref="O71:O72"/>
    <mergeCell ref="O77:O78"/>
    <mergeCell ref="P75:P76"/>
    <mergeCell ref="M75:M76"/>
    <mergeCell ref="P71:P72"/>
    <mergeCell ref="O75:O76"/>
    <mergeCell ref="M71:M72"/>
    <mergeCell ref="O73:O74"/>
    <mergeCell ref="Q44:Q51"/>
    <mergeCell ref="O46:O47"/>
    <mergeCell ref="P46:P47"/>
    <mergeCell ref="H42:H43"/>
    <mergeCell ref="F46:F47"/>
    <mergeCell ref="H71:H72"/>
    <mergeCell ref="K77:K78"/>
    <mergeCell ref="I77:I78"/>
    <mergeCell ref="I73:I74"/>
    <mergeCell ref="H75:H76"/>
    <mergeCell ref="H77:H78"/>
    <mergeCell ref="H73:H74"/>
    <mergeCell ref="I67:I68"/>
    <mergeCell ref="I69:I70"/>
    <mergeCell ref="I71:I72"/>
    <mergeCell ref="K71:K72"/>
    <mergeCell ref="K58:K59"/>
    <mergeCell ref="H67:H68"/>
    <mergeCell ref="F63:F64"/>
    <mergeCell ref="F65:F66"/>
    <mergeCell ref="F67:F68"/>
    <mergeCell ref="F69:F70"/>
    <mergeCell ref="Q71:Q78"/>
    <mergeCell ref="M73:M74"/>
    <mergeCell ref="P44:P45"/>
    <mergeCell ref="M46:M47"/>
    <mergeCell ref="I56:I57"/>
    <mergeCell ref="K56:K57"/>
    <mergeCell ref="M48:M49"/>
    <mergeCell ref="F44:F45"/>
    <mergeCell ref="F42:F43"/>
    <mergeCell ref="F48:F49"/>
    <mergeCell ref="F50:F51"/>
    <mergeCell ref="O42:O43"/>
    <mergeCell ref="I44:I45"/>
    <mergeCell ref="H46:H47"/>
    <mergeCell ref="H50:H51"/>
    <mergeCell ref="I48:I49"/>
    <mergeCell ref="K50:K51"/>
    <mergeCell ref="K48:K49"/>
    <mergeCell ref="O48:O49"/>
    <mergeCell ref="H48:H49"/>
    <mergeCell ref="H54:H55"/>
    <mergeCell ref="K54:K55"/>
    <mergeCell ref="H52:H53"/>
    <mergeCell ref="I117:I118"/>
    <mergeCell ref="K117:K118"/>
    <mergeCell ref="D115:D116"/>
    <mergeCell ref="A95:A102"/>
    <mergeCell ref="H99:H100"/>
    <mergeCell ref="H101:H102"/>
    <mergeCell ref="H103:H104"/>
    <mergeCell ref="A111:A118"/>
    <mergeCell ref="H115:H116"/>
    <mergeCell ref="B111:B118"/>
    <mergeCell ref="C111:C113"/>
    <mergeCell ref="D111:D112"/>
    <mergeCell ref="D113:D114"/>
    <mergeCell ref="C114:C118"/>
    <mergeCell ref="D117:D118"/>
    <mergeCell ref="B95:B102"/>
    <mergeCell ref="C95:C97"/>
    <mergeCell ref="D95:D96"/>
    <mergeCell ref="D99:D100"/>
    <mergeCell ref="H111:H112"/>
    <mergeCell ref="H117:H118"/>
    <mergeCell ref="H95:H96"/>
    <mergeCell ref="H109:H110"/>
    <mergeCell ref="H107:H108"/>
    <mergeCell ref="Q111:Q118"/>
    <mergeCell ref="M113:M114"/>
    <mergeCell ref="O113:O114"/>
    <mergeCell ref="P113:P114"/>
    <mergeCell ref="M117:M118"/>
    <mergeCell ref="O117:O118"/>
    <mergeCell ref="P117:P118"/>
    <mergeCell ref="M115:M116"/>
    <mergeCell ref="O115:O116"/>
    <mergeCell ref="M111:M112"/>
    <mergeCell ref="P115:P116"/>
    <mergeCell ref="O111:O112"/>
    <mergeCell ref="P111:P112"/>
    <mergeCell ref="Q103:Q110"/>
    <mergeCell ref="I105:I106"/>
    <mergeCell ref="K105:K106"/>
    <mergeCell ref="M105:M106"/>
    <mergeCell ref="O105:O106"/>
    <mergeCell ref="P107:P108"/>
    <mergeCell ref="M109:M110"/>
    <mergeCell ref="M107:M108"/>
    <mergeCell ref="I107:I108"/>
    <mergeCell ref="I103:I104"/>
    <mergeCell ref="I109:I110"/>
    <mergeCell ref="K109:K110"/>
    <mergeCell ref="O107:O108"/>
    <mergeCell ref="P109:P110"/>
    <mergeCell ref="P103:P104"/>
    <mergeCell ref="P105:P106"/>
    <mergeCell ref="O109:O110"/>
    <mergeCell ref="M103:M104"/>
    <mergeCell ref="K107:K108"/>
    <mergeCell ref="K103:K104"/>
    <mergeCell ref="Q95:Q102"/>
    <mergeCell ref="I97:I98"/>
    <mergeCell ref="K97:K98"/>
    <mergeCell ref="M97:M98"/>
    <mergeCell ref="O97:O98"/>
    <mergeCell ref="K95:K96"/>
    <mergeCell ref="P97:P98"/>
    <mergeCell ref="Q79:Q86"/>
    <mergeCell ref="M81:M82"/>
    <mergeCell ref="O81:O82"/>
    <mergeCell ref="P81:P82"/>
    <mergeCell ref="M85:M86"/>
    <mergeCell ref="O85:O86"/>
    <mergeCell ref="P101:P102"/>
    <mergeCell ref="K85:K86"/>
    <mergeCell ref="K89:K90"/>
    <mergeCell ref="I91:I92"/>
    <mergeCell ref="I85:I86"/>
    <mergeCell ref="I89:I90"/>
    <mergeCell ref="K91:K92"/>
    <mergeCell ref="I79:I80"/>
    <mergeCell ref="Q87:Q94"/>
    <mergeCell ref="I101:I102"/>
    <mergeCell ref="K101:K102"/>
    <mergeCell ref="H79:H80"/>
    <mergeCell ref="P85:P86"/>
    <mergeCell ref="P79:P80"/>
    <mergeCell ref="P83:P84"/>
    <mergeCell ref="O83:O84"/>
    <mergeCell ref="H91:H92"/>
    <mergeCell ref="H83:H84"/>
    <mergeCell ref="I83:I84"/>
    <mergeCell ref="H81:H82"/>
    <mergeCell ref="I81:I82"/>
    <mergeCell ref="K81:K82"/>
    <mergeCell ref="K83:K84"/>
    <mergeCell ref="M79:M80"/>
    <mergeCell ref="K79:K80"/>
    <mergeCell ref="P87:P88"/>
    <mergeCell ref="M89:M90"/>
    <mergeCell ref="O89:O90"/>
    <mergeCell ref="P89:P90"/>
    <mergeCell ref="O79:O80"/>
    <mergeCell ref="M83:M84"/>
    <mergeCell ref="H85:H86"/>
    <mergeCell ref="H89:H90"/>
    <mergeCell ref="A87:A94"/>
    <mergeCell ref="B87:B94"/>
    <mergeCell ref="C87:C89"/>
    <mergeCell ref="D87:D88"/>
    <mergeCell ref="D89:D90"/>
    <mergeCell ref="C90:C94"/>
    <mergeCell ref="D93:D94"/>
    <mergeCell ref="D91:D92"/>
    <mergeCell ref="H93:H94"/>
    <mergeCell ref="A71:A78"/>
    <mergeCell ref="B71:B78"/>
    <mergeCell ref="C71:C73"/>
    <mergeCell ref="D71:D72"/>
    <mergeCell ref="D73:D74"/>
    <mergeCell ref="C74:C78"/>
    <mergeCell ref="D77:D78"/>
    <mergeCell ref="D75:D76"/>
    <mergeCell ref="A79:A86"/>
    <mergeCell ref="B79:B86"/>
    <mergeCell ref="C79:C81"/>
    <mergeCell ref="D79:D80"/>
    <mergeCell ref="D81:D82"/>
    <mergeCell ref="D85:D86"/>
    <mergeCell ref="D83:D84"/>
    <mergeCell ref="C82:C86"/>
    <mergeCell ref="A63:A70"/>
    <mergeCell ref="B63:B70"/>
    <mergeCell ref="C63:C65"/>
    <mergeCell ref="D63:D64"/>
    <mergeCell ref="C66:C70"/>
    <mergeCell ref="D69:D70"/>
    <mergeCell ref="P56:P57"/>
    <mergeCell ref="M56:M57"/>
    <mergeCell ref="M58:M59"/>
    <mergeCell ref="H56:H57"/>
    <mergeCell ref="A52:A59"/>
    <mergeCell ref="B52:B59"/>
    <mergeCell ref="C52:C54"/>
    <mergeCell ref="D52:D53"/>
    <mergeCell ref="D54:D55"/>
    <mergeCell ref="D65:D66"/>
    <mergeCell ref="D67:D68"/>
    <mergeCell ref="D56:D57"/>
    <mergeCell ref="H58:H59"/>
    <mergeCell ref="F56:F57"/>
    <mergeCell ref="F58:F59"/>
    <mergeCell ref="I58:I59"/>
    <mergeCell ref="F52:F53"/>
    <mergeCell ref="F54:F55"/>
    <mergeCell ref="Q63:Q70"/>
    <mergeCell ref="O65:O66"/>
    <mergeCell ref="O69:O70"/>
    <mergeCell ref="P65:P66"/>
    <mergeCell ref="P69:P70"/>
    <mergeCell ref="P63:P64"/>
    <mergeCell ref="O63:O64"/>
    <mergeCell ref="P67:P68"/>
    <mergeCell ref="Q52:Q59"/>
    <mergeCell ref="O54:O55"/>
    <mergeCell ref="P54:P55"/>
    <mergeCell ref="O58:O59"/>
    <mergeCell ref="P52:P53"/>
    <mergeCell ref="P58:P59"/>
    <mergeCell ref="O56:O57"/>
    <mergeCell ref="O67:O68"/>
    <mergeCell ref="Q28:Q35"/>
    <mergeCell ref="M30:M31"/>
    <mergeCell ref="O30:O31"/>
    <mergeCell ref="P30:P31"/>
    <mergeCell ref="M34:M35"/>
    <mergeCell ref="P34:P35"/>
    <mergeCell ref="P32:P33"/>
    <mergeCell ref="O28:O29"/>
    <mergeCell ref="I28:I29"/>
    <mergeCell ref="P28:P29"/>
    <mergeCell ref="K28:K29"/>
    <mergeCell ref="K34:K35"/>
    <mergeCell ref="K30:K31"/>
    <mergeCell ref="I32:I33"/>
    <mergeCell ref="P36:P37"/>
    <mergeCell ref="P40:P41"/>
    <mergeCell ref="I54:I55"/>
    <mergeCell ref="O52:O53"/>
    <mergeCell ref="P48:P49"/>
    <mergeCell ref="O50:O51"/>
    <mergeCell ref="Q36:Q43"/>
    <mergeCell ref="I38:I39"/>
    <mergeCell ref="K38:K39"/>
    <mergeCell ref="K44:K45"/>
    <mergeCell ref="P38:P39"/>
    <mergeCell ref="K36:K37"/>
    <mergeCell ref="I36:I37"/>
    <mergeCell ref="O38:O39"/>
    <mergeCell ref="I40:I41"/>
    <mergeCell ref="K42:K43"/>
    <mergeCell ref="K40:K41"/>
    <mergeCell ref="I42:I43"/>
    <mergeCell ref="M50:M51"/>
    <mergeCell ref="I50:I51"/>
    <mergeCell ref="I46:I47"/>
    <mergeCell ref="P50:P51"/>
    <mergeCell ref="K46:K47"/>
    <mergeCell ref="P42:P43"/>
    <mergeCell ref="C28:C30"/>
    <mergeCell ref="D28:D29"/>
    <mergeCell ref="D30:D31"/>
    <mergeCell ref="C31:C35"/>
    <mergeCell ref="D34:D35"/>
    <mergeCell ref="F30:F31"/>
    <mergeCell ref="F28:F29"/>
    <mergeCell ref="F32:F33"/>
    <mergeCell ref="D32:D33"/>
    <mergeCell ref="F34:F35"/>
    <mergeCell ref="E34:E35"/>
    <mergeCell ref="O22:O23"/>
    <mergeCell ref="P22:P23"/>
    <mergeCell ref="M26:M27"/>
    <mergeCell ref="O26:O27"/>
    <mergeCell ref="M24:M25"/>
    <mergeCell ref="O24:O25"/>
    <mergeCell ref="P24:P25"/>
    <mergeCell ref="P26:P27"/>
    <mergeCell ref="K24:K25"/>
    <mergeCell ref="K26:K27"/>
    <mergeCell ref="Q20:Q27"/>
    <mergeCell ref="A20:A27"/>
    <mergeCell ref="B20:B27"/>
    <mergeCell ref="C20:C22"/>
    <mergeCell ref="D20:D21"/>
    <mergeCell ref="D22:D23"/>
    <mergeCell ref="C23:C27"/>
    <mergeCell ref="D26:D27"/>
    <mergeCell ref="D24:D25"/>
    <mergeCell ref="M22:M23"/>
    <mergeCell ref="I20:I21"/>
    <mergeCell ref="F22:F23"/>
    <mergeCell ref="I24:I25"/>
    <mergeCell ref="I26:I27"/>
    <mergeCell ref="P20:P21"/>
    <mergeCell ref="H22:H23"/>
    <mergeCell ref="K22:K23"/>
    <mergeCell ref="I22:I23"/>
    <mergeCell ref="K20:K21"/>
    <mergeCell ref="F26:F27"/>
    <mergeCell ref="H26:H27"/>
    <mergeCell ref="F24:F25"/>
    <mergeCell ref="H24:H25"/>
    <mergeCell ref="O20:O21"/>
    <mergeCell ref="Q4:Q11"/>
    <mergeCell ref="I10:I11"/>
    <mergeCell ref="K10:K11"/>
    <mergeCell ref="H16:H17"/>
    <mergeCell ref="Q12:Q19"/>
    <mergeCell ref="P16:P17"/>
    <mergeCell ref="M14:M15"/>
    <mergeCell ref="P18:P19"/>
    <mergeCell ref="M16:M17"/>
    <mergeCell ref="P12:P13"/>
    <mergeCell ref="O18:O19"/>
    <mergeCell ref="I18:I19"/>
    <mergeCell ref="H4:H5"/>
    <mergeCell ref="H6:H7"/>
    <mergeCell ref="O4:O5"/>
    <mergeCell ref="P6:P7"/>
    <mergeCell ref="P4:P5"/>
    <mergeCell ref="O6:O7"/>
    <mergeCell ref="P10:P11"/>
    <mergeCell ref="P8:P9"/>
    <mergeCell ref="P14:P15"/>
    <mergeCell ref="O14:O15"/>
    <mergeCell ref="H10:H11"/>
    <mergeCell ref="I8:I9"/>
    <mergeCell ref="I14:I15"/>
    <mergeCell ref="O16:O17"/>
    <mergeCell ref="F20:F21"/>
    <mergeCell ref="H20:H21"/>
    <mergeCell ref="H8:H9"/>
    <mergeCell ref="H18:H19"/>
    <mergeCell ref="H14:H15"/>
    <mergeCell ref="H12:H13"/>
    <mergeCell ref="M18:M19"/>
    <mergeCell ref="K18:K19"/>
    <mergeCell ref="M20:M21"/>
    <mergeCell ref="O8:O9"/>
    <mergeCell ref="O10:O11"/>
    <mergeCell ref="O12:O13"/>
    <mergeCell ref="F18:F19"/>
    <mergeCell ref="A12:A19"/>
    <mergeCell ref="B12:B19"/>
    <mergeCell ref="F12:F13"/>
    <mergeCell ref="C4:C6"/>
    <mergeCell ref="C7:C11"/>
    <mergeCell ref="D6:D7"/>
    <mergeCell ref="F16:F17"/>
    <mergeCell ref="D10:D11"/>
    <mergeCell ref="F6:F7"/>
    <mergeCell ref="F8:F9"/>
    <mergeCell ref="B4:B11"/>
    <mergeCell ref="C15:C19"/>
    <mergeCell ref="D18:D19"/>
    <mergeCell ref="D14:D15"/>
    <mergeCell ref="D16:D17"/>
    <mergeCell ref="F14:F15"/>
    <mergeCell ref="C12:C14"/>
    <mergeCell ref="D12:D13"/>
    <mergeCell ref="F10:F11"/>
    <mergeCell ref="A28:A35"/>
    <mergeCell ref="B28:B35"/>
    <mergeCell ref="C55:C59"/>
    <mergeCell ref="D58:D59"/>
    <mergeCell ref="I3:M3"/>
    <mergeCell ref="I4:I5"/>
    <mergeCell ref="K4:K5"/>
    <mergeCell ref="M4:M5"/>
    <mergeCell ref="K6:K7"/>
    <mergeCell ref="M12:M13"/>
    <mergeCell ref="M8:M9"/>
    <mergeCell ref="M10:M11"/>
    <mergeCell ref="I16:I17"/>
    <mergeCell ref="K16:K17"/>
    <mergeCell ref="K8:K9"/>
    <mergeCell ref="M6:M7"/>
    <mergeCell ref="K14:K15"/>
    <mergeCell ref="K12:K13"/>
    <mergeCell ref="I6:I7"/>
    <mergeCell ref="I12:I13"/>
    <mergeCell ref="F4:F5"/>
    <mergeCell ref="D4:D5"/>
    <mergeCell ref="D8:D9"/>
    <mergeCell ref="A4:A11"/>
    <mergeCell ref="E63:E64"/>
    <mergeCell ref="E65:E66"/>
    <mergeCell ref="E67:E68"/>
    <mergeCell ref="E69:E70"/>
    <mergeCell ref="E71:E72"/>
    <mergeCell ref="F71:F72"/>
    <mergeCell ref="E73:E74"/>
    <mergeCell ref="F73:F74"/>
    <mergeCell ref="E75:E76"/>
    <mergeCell ref="F75:F76"/>
    <mergeCell ref="F101:F102"/>
    <mergeCell ref="E103:E104"/>
    <mergeCell ref="F103:F104"/>
    <mergeCell ref="E77:E78"/>
    <mergeCell ref="F77:F78"/>
    <mergeCell ref="E79:E80"/>
    <mergeCell ref="F79:F80"/>
    <mergeCell ref="E81:E82"/>
    <mergeCell ref="F81:F82"/>
    <mergeCell ref="F91:F92"/>
    <mergeCell ref="E93:E94"/>
    <mergeCell ref="F93:F94"/>
    <mergeCell ref="F83:F84"/>
    <mergeCell ref="E85:E86"/>
    <mergeCell ref="F85:F86"/>
    <mergeCell ref="E87:E88"/>
    <mergeCell ref="F87:F88"/>
    <mergeCell ref="E89:E90"/>
    <mergeCell ref="F89:F90"/>
    <mergeCell ref="E91:E92"/>
    <mergeCell ref="E83:E84"/>
    <mergeCell ref="E117:E118"/>
    <mergeCell ref="F117:F118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6:E37"/>
    <mergeCell ref="E38:E39"/>
    <mergeCell ref="E40:E41"/>
    <mergeCell ref="E42:E43"/>
    <mergeCell ref="E44:E45"/>
    <mergeCell ref="E46:E47"/>
    <mergeCell ref="E48:E49"/>
    <mergeCell ref="E50:E51"/>
    <mergeCell ref="E105:E106"/>
    <mergeCell ref="F105:F106"/>
    <mergeCell ref="E52:E53"/>
    <mergeCell ref="E54:E55"/>
    <mergeCell ref="E56:E57"/>
    <mergeCell ref="E58:E59"/>
    <mergeCell ref="E28:E29"/>
    <mergeCell ref="E30:E31"/>
    <mergeCell ref="E32:E33"/>
    <mergeCell ref="E115:E116"/>
    <mergeCell ref="F115:F116"/>
    <mergeCell ref="E107:E108"/>
    <mergeCell ref="F107:F108"/>
    <mergeCell ref="E109:E110"/>
    <mergeCell ref="F109:F110"/>
    <mergeCell ref="E111:E112"/>
    <mergeCell ref="F111:F112"/>
    <mergeCell ref="E113:E114"/>
    <mergeCell ref="F113:F114"/>
    <mergeCell ref="E95:E96"/>
    <mergeCell ref="F95:F96"/>
    <mergeCell ref="E97:E98"/>
    <mergeCell ref="F97:F98"/>
    <mergeCell ref="E99:E100"/>
    <mergeCell ref="F99:F100"/>
    <mergeCell ref="E101:E102"/>
  </mergeCells>
  <phoneticPr fontId="3"/>
  <printOptions horizontalCentered="1"/>
  <pageMargins left="0.39370078740157483" right="0.39370078740157483" top="0.78740157480314965" bottom="0.39370078740157483" header="0.19685039370078741" footer="0.19685039370078741"/>
  <pageSetup paperSize="9" scale="70" fitToHeight="0" orientation="portrait" r:id="rId1"/>
  <headerFooter alignWithMargins="0"/>
  <rowBreaks count="1" manualBreakCount="1">
    <brk id="6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BF62"/>
  <sheetViews>
    <sheetView view="pageBreakPreview" zoomScale="85" zoomScaleNormal="55" zoomScaleSheetLayoutView="85" workbookViewId="0">
      <selection activeCell="BJ10" sqref="BJ10"/>
    </sheetView>
  </sheetViews>
  <sheetFormatPr defaultColWidth="8.625" defaultRowHeight="14.25"/>
  <cols>
    <col min="1" max="1" width="1.625" customWidth="1"/>
    <col min="2" max="2" width="16.625" customWidth="1"/>
    <col min="3" max="32" width="3.625" customWidth="1"/>
    <col min="33" max="35" width="5.625" customWidth="1"/>
    <col min="36" max="36" width="6.625" customWidth="1"/>
    <col min="37" max="38" width="5.625" hidden="1" customWidth="1"/>
    <col min="39" max="40" width="6.625" customWidth="1"/>
    <col min="41" max="41" width="3.5" customWidth="1"/>
    <col min="42" max="42" width="8.625" customWidth="1"/>
    <col min="43" max="43" width="2.625" customWidth="1"/>
    <col min="44" max="44" width="8.625" customWidth="1"/>
    <col min="45" max="45" width="2.625" customWidth="1"/>
    <col min="46" max="49" width="4.625" hidden="1" customWidth="1"/>
    <col min="50" max="50" width="8.375" hidden="1" customWidth="1"/>
    <col min="51" max="51" width="9.625" hidden="1" customWidth="1"/>
    <col min="52" max="52" width="4.625" hidden="1" customWidth="1"/>
    <col min="53" max="58" width="3.75" hidden="1" customWidth="1"/>
    <col min="59" max="59" width="3.75" customWidth="1"/>
  </cols>
  <sheetData>
    <row r="1" spans="2:58" ht="24">
      <c r="B1" s="35" t="s">
        <v>359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3" spans="2:58" ht="18.75" customHeight="1" thickBot="1">
      <c r="E3" s="4" t="s">
        <v>73</v>
      </c>
      <c r="AG3" s="76">
        <f>+'１部'!$AQ$3</f>
        <v>1</v>
      </c>
      <c r="AH3" s="77" t="str">
        <f>IF(AG3=1,"略称表示","日本語略称表示")&amp;"（１部成績表から）"</f>
        <v>略称表示（１部成績表から）</v>
      </c>
      <c r="AI3" s="78"/>
      <c r="AJ3" s="78"/>
      <c r="AK3" s="78"/>
      <c r="AL3" s="78"/>
      <c r="AM3" s="78"/>
      <c r="AN3" s="78"/>
    </row>
    <row r="4" spans="2:58" ht="29.25" customHeight="1" thickBot="1">
      <c r="B4" s="102"/>
      <c r="C4" s="283" t="str">
        <f>+B6</f>
        <v>CROSS</v>
      </c>
      <c r="D4" s="284"/>
      <c r="E4" s="284"/>
      <c r="F4" s="284"/>
      <c r="G4" s="285"/>
      <c r="H4" s="286" t="str">
        <f>+B10</f>
        <v>Carioca</v>
      </c>
      <c r="I4" s="284"/>
      <c r="J4" s="284"/>
      <c r="K4" s="284"/>
      <c r="L4" s="285"/>
      <c r="M4" s="286" t="str">
        <f>+B14</f>
        <v>vivale</v>
      </c>
      <c r="N4" s="284"/>
      <c r="O4" s="284"/>
      <c r="P4" s="284"/>
      <c r="Q4" s="285"/>
      <c r="R4" s="286" t="str">
        <f>+B18</f>
        <v>Rion</v>
      </c>
      <c r="S4" s="284"/>
      <c r="T4" s="284"/>
      <c r="U4" s="284"/>
      <c r="V4" s="285"/>
      <c r="W4" s="286" t="str">
        <f>+B22</f>
        <v>ステラミーゴ</v>
      </c>
      <c r="X4" s="284"/>
      <c r="Y4" s="284"/>
      <c r="Z4" s="284"/>
      <c r="AA4" s="285"/>
      <c r="AB4" s="286" t="str">
        <f>+B26</f>
        <v>玉蹴</v>
      </c>
      <c r="AC4" s="284"/>
      <c r="AD4" s="284"/>
      <c r="AE4" s="284"/>
      <c r="AF4" s="284"/>
      <c r="AG4" s="43" t="s">
        <v>65</v>
      </c>
      <c r="AH4" s="5" t="s">
        <v>66</v>
      </c>
      <c r="AI4" s="5" t="s">
        <v>67</v>
      </c>
      <c r="AJ4" s="73" t="s">
        <v>68</v>
      </c>
      <c r="AK4" s="7" t="s">
        <v>69</v>
      </c>
      <c r="AL4" s="8" t="s">
        <v>70</v>
      </c>
      <c r="AM4" s="9" t="s">
        <v>71</v>
      </c>
      <c r="AN4" s="10" t="s">
        <v>72</v>
      </c>
      <c r="AP4" s="53" t="s">
        <v>99</v>
      </c>
      <c r="AQ4" s="59"/>
      <c r="AR4" s="87" t="s">
        <v>117</v>
      </c>
      <c r="AS4" s="59"/>
      <c r="AT4" s="82" t="s">
        <v>126</v>
      </c>
      <c r="AU4" s="82"/>
      <c r="AV4" s="82" t="s">
        <v>127</v>
      </c>
      <c r="AW4" s="82"/>
    </row>
    <row r="5" spans="2:58" ht="24" customHeight="1" thickBot="1">
      <c r="B5" s="103" t="str">
        <f>+AN55</f>
        <v>北Ａ</v>
      </c>
      <c r="C5" s="433"/>
      <c r="D5" s="434"/>
      <c r="E5" s="434"/>
      <c r="F5" s="434"/>
      <c r="G5" s="435"/>
      <c r="H5" s="430">
        <f>VLOOKUP("前"&amp;$B5&amp;J$31,'２部北対戦表'!$S$1:$V$89,4,FALSE)</f>
        <v>40741</v>
      </c>
      <c r="I5" s="431"/>
      <c r="J5" s="431"/>
      <c r="K5" s="431"/>
      <c r="L5" s="432"/>
      <c r="M5" s="430">
        <f>VLOOKUP("前"&amp;$B5&amp;O$31,'２部北対戦表'!$S$1:$V$89,4,FALSE)</f>
        <v>40728</v>
      </c>
      <c r="N5" s="431"/>
      <c r="O5" s="431"/>
      <c r="P5" s="431"/>
      <c r="Q5" s="432"/>
      <c r="R5" s="430">
        <f>VLOOKUP("前"&amp;$B5&amp;T$31,'２部北対戦表'!$S$1:$V$89,4,FALSE)</f>
        <v>40714</v>
      </c>
      <c r="S5" s="431"/>
      <c r="T5" s="431"/>
      <c r="U5" s="431"/>
      <c r="V5" s="432"/>
      <c r="W5" s="430">
        <f>VLOOKUP("前"&amp;$B5&amp;Y$31,'２部北対戦表'!$S$1:$V$89,4,FALSE)</f>
        <v>40700</v>
      </c>
      <c r="X5" s="431"/>
      <c r="Y5" s="431"/>
      <c r="Z5" s="431"/>
      <c r="AA5" s="432"/>
      <c r="AB5" s="430">
        <f>VLOOKUP("前"&amp;$B5&amp;AD$31,'２部北対戦表'!$S$1:$V$89,4,FALSE)</f>
        <v>40686</v>
      </c>
      <c r="AC5" s="431"/>
      <c r="AD5" s="431"/>
      <c r="AE5" s="431"/>
      <c r="AF5" s="431"/>
      <c r="AG5" s="438" t="str">
        <f>IF(AND($AT6=0,$AU6=0,$AV6=0),"",AT6)</f>
        <v/>
      </c>
      <c r="AH5" s="429" t="str">
        <f>IF(AND($AT6=0,$AU6=0,$AV6=0),"",AU6)</f>
        <v/>
      </c>
      <c r="AI5" s="429" t="str">
        <f>IF(AND($AT6=0,$AU6=0,$AV6=0),"",AV6)</f>
        <v/>
      </c>
      <c r="AJ5" s="457" t="str">
        <f>IF(AND($AT6=0,$AU6=0,$AV6=0),"",AW6+AP6)</f>
        <v/>
      </c>
      <c r="AK5" s="458" t="str">
        <f>IF(AND($AT6=0,$AU6=0,$AV6=0),"",AT8)</f>
        <v/>
      </c>
      <c r="AL5" s="458" t="str">
        <f>IF(AND($AT6=0,$AU6=0,$AV6=0),"",AU8)</f>
        <v/>
      </c>
      <c r="AM5" s="473" t="str">
        <f>IF(AND($AT6=0,$AU6=0,$AV6=0),"",AV8)</f>
        <v/>
      </c>
      <c r="AN5" s="472" t="str">
        <f>IF(AND($AT6=0,$AU6=0,$AV6=0),"",RANK(AY7,AY$7:AY$27))</f>
        <v/>
      </c>
      <c r="AT5" s="66" t="s">
        <v>82</v>
      </c>
      <c r="AU5" s="66" t="s">
        <v>83</v>
      </c>
      <c r="AV5" s="66" t="s">
        <v>84</v>
      </c>
      <c r="AW5" s="66" t="s">
        <v>85</v>
      </c>
      <c r="AX5" s="30"/>
      <c r="AY5" s="30"/>
      <c r="BA5" s="61">
        <f>IF(D6&lt;&gt;"",D6,0)</f>
        <v>0</v>
      </c>
      <c r="BB5" s="61">
        <f>IF(I6&lt;&gt;"",I6,0)</f>
        <v>0</v>
      </c>
      <c r="BC5" s="61">
        <f>IF(N6&lt;&gt;"",N6,0)</f>
        <v>0</v>
      </c>
      <c r="BD5" s="61">
        <f>IF(S6&lt;&gt;"",S6,0)</f>
        <v>0</v>
      </c>
      <c r="BE5" s="61">
        <f>IF(X6&lt;&gt;"",X6,0)</f>
        <v>0</v>
      </c>
      <c r="BF5" s="61">
        <f>IF(AC6&lt;&gt;"",AC6,0)</f>
        <v>0</v>
      </c>
    </row>
    <row r="6" spans="2:58" ht="24" customHeight="1">
      <c r="B6" s="411" t="str">
        <f>VLOOKUP(B5,参加チーム!$B$5:$G$73,IF($AG$3=1,4,5),FALSE)</f>
        <v>CROSS</v>
      </c>
      <c r="C6" s="436"/>
      <c r="D6" s="418"/>
      <c r="E6" s="418"/>
      <c r="F6" s="418"/>
      <c r="G6" s="419"/>
      <c r="H6" s="40" t="s">
        <v>74</v>
      </c>
      <c r="I6" s="41" t="str">
        <f>VLOOKUP("前"&amp;$B5&amp;J$31,'２部北対戦表'!$S$1:$V$89,2,FALSE)</f>
        <v/>
      </c>
      <c r="J6" s="41" t="str">
        <f>IF(I6&lt;&gt;"",IF(I6&gt;K6,"○",IF(I6&lt;K6,"●","△")),"-")</f>
        <v>-</v>
      </c>
      <c r="K6" s="41" t="str">
        <f>VLOOKUP("前"&amp;$B5&amp;J$31,'２部北対戦表'!$S$1:$V$89,3,FALSE)</f>
        <v/>
      </c>
      <c r="L6" s="42" t="s">
        <v>75</v>
      </c>
      <c r="M6" s="40" t="s">
        <v>74</v>
      </c>
      <c r="N6" s="41" t="str">
        <f>VLOOKUP("前"&amp;$B5&amp;O$31,'２部北対戦表'!$S$1:$V$89,2,FALSE)</f>
        <v/>
      </c>
      <c r="O6" s="41" t="str">
        <f>IF(N6&lt;&gt;"",IF(N6&gt;P6,"○",IF(N6&lt;P6,"●","△")),"-")</f>
        <v>-</v>
      </c>
      <c r="P6" s="41" t="str">
        <f>VLOOKUP("前"&amp;$B5&amp;O$31,'２部北対戦表'!$S$1:$V$89,3,FALSE)</f>
        <v/>
      </c>
      <c r="Q6" s="42" t="s">
        <v>75</v>
      </c>
      <c r="R6" s="40" t="s">
        <v>74</v>
      </c>
      <c r="S6" s="41" t="str">
        <f>VLOOKUP("前"&amp;$B5&amp;T$31,'２部北対戦表'!$S$1:$V$89,2,FALSE)</f>
        <v/>
      </c>
      <c r="T6" s="41" t="str">
        <f>IF(S6&lt;&gt;"",IF(S6&gt;U6,"○",IF(S6&lt;U6,"●","△")),"-")</f>
        <v>-</v>
      </c>
      <c r="U6" s="41" t="str">
        <f>VLOOKUP("前"&amp;$B5&amp;T$31,'２部北対戦表'!$S$1:$V$89,3,FALSE)</f>
        <v/>
      </c>
      <c r="V6" s="42" t="s">
        <v>75</v>
      </c>
      <c r="W6" s="40" t="s">
        <v>74</v>
      </c>
      <c r="X6" s="41" t="str">
        <f>VLOOKUP("前"&amp;$B5&amp;Y$31,'２部北対戦表'!$S$1:$V$89,2,FALSE)</f>
        <v/>
      </c>
      <c r="Y6" s="41" t="str">
        <f>IF(X6&lt;&gt;"",IF(X6&gt;Z6,"○",IF(X6&lt;Z6,"●","△")),"-")</f>
        <v>-</v>
      </c>
      <c r="Z6" s="41" t="str">
        <f>VLOOKUP("前"&amp;$B5&amp;Y$31,'２部北対戦表'!$S$1:$V$89,3,FALSE)</f>
        <v/>
      </c>
      <c r="AA6" s="42" t="s">
        <v>75</v>
      </c>
      <c r="AB6" s="40" t="s">
        <v>74</v>
      </c>
      <c r="AC6" s="41" t="str">
        <f>VLOOKUP("前"&amp;$B5&amp;AD$31,'２部北対戦表'!$S$1:$V$89,2,FALSE)</f>
        <v/>
      </c>
      <c r="AD6" s="41" t="str">
        <f>IF(AC6&lt;&gt;"",IF(AC6&gt;AE6,"○",IF(AC6&lt;AE6,"●","△")),"-")</f>
        <v>-</v>
      </c>
      <c r="AE6" s="41" t="str">
        <f>VLOOKUP("前"&amp;$B5&amp;AD$31,'２部北対戦表'!$S$1:$V$89,3,FALSE)</f>
        <v/>
      </c>
      <c r="AF6" s="41" t="s">
        <v>75</v>
      </c>
      <c r="AG6" s="264"/>
      <c r="AH6" s="255"/>
      <c r="AI6" s="255"/>
      <c r="AJ6" s="453"/>
      <c r="AK6" s="253"/>
      <c r="AL6" s="253"/>
      <c r="AM6" s="254"/>
      <c r="AN6" s="268"/>
      <c r="AP6" s="302"/>
      <c r="AQ6" s="60"/>
      <c r="AR6" s="319"/>
      <c r="AS6" s="60"/>
      <c r="AT6" s="32">
        <f>COUNTIF($C5:$AF8,"○")</f>
        <v>0</v>
      </c>
      <c r="AU6" s="32">
        <f>COUNTIF($C5:$AF8,"△")</f>
        <v>0</v>
      </c>
      <c r="AV6" s="32">
        <f>COUNTIF($C5:$AF8,"●")</f>
        <v>0</v>
      </c>
      <c r="AW6" s="66">
        <f>AT6*3+AU6</f>
        <v>0</v>
      </c>
      <c r="AX6" s="30"/>
      <c r="AY6" s="30"/>
      <c r="BA6" s="62">
        <f>IF(F6&lt;&gt;"",F6,0)</f>
        <v>0</v>
      </c>
      <c r="BB6" s="62">
        <f>IF(K6&lt;&gt;"",K6,0)</f>
        <v>0</v>
      </c>
      <c r="BC6" s="62">
        <f>IF(P6&lt;&gt;"",P6,0)</f>
        <v>0</v>
      </c>
      <c r="BD6" s="62">
        <f>IF(U6&lt;&gt;"",U6,0)</f>
        <v>0</v>
      </c>
      <c r="BE6" s="62">
        <f>IF(Z6&lt;&gt;"",Z6,0)</f>
        <v>0</v>
      </c>
      <c r="BF6" s="62">
        <f>IF(AE6&lt;&gt;"",AE6,0)</f>
        <v>0</v>
      </c>
    </row>
    <row r="7" spans="2:58" ht="24" customHeight="1" thickBot="1">
      <c r="B7" s="411"/>
      <c r="C7" s="436"/>
      <c r="D7" s="418"/>
      <c r="E7" s="418"/>
      <c r="F7" s="418"/>
      <c r="G7" s="419"/>
      <c r="H7" s="413" t="e">
        <f>VLOOKUP("後"&amp;$B5&amp;J$31,'２部北対戦表'!$S$1:$V$89,4,FALSE)</f>
        <v>#N/A</v>
      </c>
      <c r="I7" s="306"/>
      <c r="J7" s="306"/>
      <c r="K7" s="306"/>
      <c r="L7" s="307"/>
      <c r="M7" s="413" t="e">
        <f>VLOOKUP("後"&amp;$B5&amp;O$31,'２部北対戦表'!$S$1:$V$89,4,FALSE)</f>
        <v>#N/A</v>
      </c>
      <c r="N7" s="306"/>
      <c r="O7" s="306"/>
      <c r="P7" s="306"/>
      <c r="Q7" s="307"/>
      <c r="R7" s="425" t="e">
        <f>VLOOKUP("後"&amp;$B5&amp;T$31,'２部北対戦表'!$S$1:$V$89,4,FALSE)</f>
        <v>#N/A</v>
      </c>
      <c r="S7" s="426"/>
      <c r="T7" s="426"/>
      <c r="U7" s="426"/>
      <c r="V7" s="427"/>
      <c r="W7" s="425" t="e">
        <f>VLOOKUP("後"&amp;$B5&amp;Y$31,'２部北対戦表'!$S$1:$V$89,4,FALSE)</f>
        <v>#N/A</v>
      </c>
      <c r="X7" s="426"/>
      <c r="Y7" s="426"/>
      <c r="Z7" s="426"/>
      <c r="AA7" s="427"/>
      <c r="AB7" s="425" t="e">
        <f>VLOOKUP("後"&amp;$B5&amp;AD$31,'２部北対戦表'!$S$1:$V$89,4,FALSE)</f>
        <v>#N/A</v>
      </c>
      <c r="AC7" s="426"/>
      <c r="AD7" s="426"/>
      <c r="AE7" s="426"/>
      <c r="AF7" s="426"/>
      <c r="AG7" s="264"/>
      <c r="AH7" s="255"/>
      <c r="AI7" s="255"/>
      <c r="AJ7" s="453"/>
      <c r="AK7" s="253"/>
      <c r="AL7" s="253"/>
      <c r="AM7" s="254"/>
      <c r="AN7" s="268"/>
      <c r="AP7" s="303"/>
      <c r="AQ7" s="60"/>
      <c r="AR7" s="320"/>
      <c r="AS7" s="60"/>
      <c r="AT7" s="74" t="s">
        <v>86</v>
      </c>
      <c r="AU7" s="74" t="s">
        <v>87</v>
      </c>
      <c r="AV7" s="74" t="s">
        <v>88</v>
      </c>
      <c r="AW7" s="31"/>
      <c r="AX7" s="31" t="s">
        <v>128</v>
      </c>
      <c r="AY7" s="64">
        <f>IF(AND(AT6=0,AU6=0,AV6=0),0,+AJ5*1000+AM5+IF(AR6=$AT$4,100,0)+IF(AR6=$AV$4,-100,0))</f>
        <v>0</v>
      </c>
      <c r="BA7" s="62">
        <f>IF(D8&lt;&gt;"",D8,0)</f>
        <v>0</v>
      </c>
      <c r="BB7" s="62" t="e">
        <f>IF(I8&lt;&gt;"",I8,0)</f>
        <v>#N/A</v>
      </c>
      <c r="BC7" s="62" t="e">
        <f>IF(N8&lt;&gt;"",N8,0)</f>
        <v>#N/A</v>
      </c>
      <c r="BD7" s="62" t="e">
        <f>IF(S8&lt;&gt;"",S8,0)</f>
        <v>#N/A</v>
      </c>
      <c r="BE7" s="62" t="e">
        <f>IF(X8&lt;&gt;"",X8,0)</f>
        <v>#N/A</v>
      </c>
      <c r="BF7" s="62" t="e">
        <f>IF(AC8&lt;&gt;"",AC8,0)</f>
        <v>#N/A</v>
      </c>
    </row>
    <row r="8" spans="2:58" ht="24" customHeight="1">
      <c r="B8" s="412"/>
      <c r="C8" s="437"/>
      <c r="D8" s="421"/>
      <c r="E8" s="421"/>
      <c r="F8" s="421"/>
      <c r="G8" s="422"/>
      <c r="H8" s="37" t="s">
        <v>74</v>
      </c>
      <c r="I8" s="38" t="e">
        <f>VLOOKUP("後"&amp;$B5&amp;J$31,'２部北対戦表'!$S$1:$V$89,2,FALSE)</f>
        <v>#N/A</v>
      </c>
      <c r="J8" s="38" t="e">
        <f>IF(I8&lt;&gt;"",IF(I8&gt;K8,"○",IF(I8&lt;K8,"●","△")),"")</f>
        <v>#N/A</v>
      </c>
      <c r="K8" s="38" t="e">
        <f>VLOOKUP("後"&amp;$B5&amp;J$31,'２部北対戦表'!$S$1:$V$89,3,FALSE)</f>
        <v>#N/A</v>
      </c>
      <c r="L8" s="39" t="s">
        <v>75</v>
      </c>
      <c r="M8" s="37" t="s">
        <v>74</v>
      </c>
      <c r="N8" s="38" t="e">
        <f>VLOOKUP("後"&amp;$B5&amp;O$31,'２部北対戦表'!$S$1:$V$89,2,FALSE)</f>
        <v>#N/A</v>
      </c>
      <c r="O8" s="38" t="e">
        <f>IF(N8&lt;&gt;"",IF(N8&gt;P8,"○",IF(N8&lt;P8,"●","△")),"")</f>
        <v>#N/A</v>
      </c>
      <c r="P8" s="38" t="e">
        <f>VLOOKUP("後"&amp;$B5&amp;O$31,'２部北対戦表'!$S$1:$V$89,3,FALSE)</f>
        <v>#N/A</v>
      </c>
      <c r="Q8" s="39" t="s">
        <v>75</v>
      </c>
      <c r="R8" s="37" t="s">
        <v>74</v>
      </c>
      <c r="S8" s="38" t="e">
        <f>VLOOKUP("後"&amp;$B5&amp;T$31,'２部北対戦表'!$S$1:$V$89,2,FALSE)</f>
        <v>#N/A</v>
      </c>
      <c r="T8" s="38" t="e">
        <f>IF(S8&lt;&gt;"",IF(S8&gt;U8,"○",IF(S8&lt;U8,"●","△")),"")</f>
        <v>#N/A</v>
      </c>
      <c r="U8" s="38" t="e">
        <f>VLOOKUP("後"&amp;$B5&amp;T$31,'２部北対戦表'!$S$1:$V$89,3,FALSE)</f>
        <v>#N/A</v>
      </c>
      <c r="V8" s="39" t="s">
        <v>75</v>
      </c>
      <c r="W8" s="37" t="s">
        <v>74</v>
      </c>
      <c r="X8" s="38" t="e">
        <f>VLOOKUP("後"&amp;$B5&amp;Y$31,'２部北対戦表'!$S$1:$V$89,2,FALSE)</f>
        <v>#N/A</v>
      </c>
      <c r="Y8" s="38" t="e">
        <f>IF(X8&lt;&gt;"",IF(X8&gt;Z8,"○",IF(X8&lt;Z8,"●","△")),"")</f>
        <v>#N/A</v>
      </c>
      <c r="Z8" s="38" t="e">
        <f>VLOOKUP("後"&amp;$B5&amp;Y$31,'２部北対戦表'!$S$1:$V$89,3,FALSE)</f>
        <v>#N/A</v>
      </c>
      <c r="AA8" s="39" t="s">
        <v>75</v>
      </c>
      <c r="AB8" s="37" t="s">
        <v>74</v>
      </c>
      <c r="AC8" s="38" t="e">
        <f>VLOOKUP("後"&amp;$B5&amp;AD$31,'２部北対戦表'!$S$1:$V$89,2,FALSE)</f>
        <v>#N/A</v>
      </c>
      <c r="AD8" s="38" t="e">
        <f>IF(AC8&lt;&gt;"",IF(AC8&gt;AE8,"○",IF(AC8&lt;AE8,"●","△")),"")</f>
        <v>#N/A</v>
      </c>
      <c r="AE8" s="38" t="e">
        <f>VLOOKUP("後"&amp;$B5&amp;AD$31,'２部北対戦表'!$S$1:$V$89,3,FALSE)</f>
        <v>#N/A</v>
      </c>
      <c r="AF8" s="38" t="s">
        <v>75</v>
      </c>
      <c r="AG8" s="265"/>
      <c r="AH8" s="266"/>
      <c r="AI8" s="266"/>
      <c r="AJ8" s="456"/>
      <c r="AK8" s="253"/>
      <c r="AL8" s="253"/>
      <c r="AM8" s="254"/>
      <c r="AN8" s="269"/>
      <c r="AT8" s="74" t="e">
        <f>SUM(BA5:BF5)+SUM(BA7:BF7)</f>
        <v>#N/A</v>
      </c>
      <c r="AU8" s="74" t="e">
        <f>SUM(BA6:BF6)+SUM(BA8:BF8)</f>
        <v>#N/A</v>
      </c>
      <c r="AV8" s="56" t="e">
        <f>+AT8-AU8</f>
        <v>#N/A</v>
      </c>
      <c r="AW8" s="31"/>
      <c r="AX8" s="31"/>
      <c r="AY8" s="31"/>
      <c r="BA8" s="63">
        <f>IF(F8&lt;&gt;"",F8,0)</f>
        <v>0</v>
      </c>
      <c r="BB8" s="63" t="e">
        <f>IF(K8&lt;&gt;"",K8,0)</f>
        <v>#N/A</v>
      </c>
      <c r="BC8" s="63" t="e">
        <f>IF(P8&lt;&gt;"",P8,0)</f>
        <v>#N/A</v>
      </c>
      <c r="BD8" s="63" t="e">
        <f>IF(U8&lt;&gt;"",U8,0)</f>
        <v>#N/A</v>
      </c>
      <c r="BE8" s="63" t="e">
        <f>IF(Z8&lt;&gt;"",Z8,0)</f>
        <v>#N/A</v>
      </c>
      <c r="BF8" s="63" t="e">
        <f>IF(AE8&lt;&gt;"",AE8,0)</f>
        <v>#N/A</v>
      </c>
    </row>
    <row r="9" spans="2:58" ht="24" customHeight="1" thickBot="1">
      <c r="B9" s="104" t="str">
        <f>+AN56</f>
        <v>北Ｂ</v>
      </c>
      <c r="C9" s="308">
        <f>VLOOKUP("前"&amp;$B9&amp;E$31,'２部北対戦表'!$S$1:$V$89,4,FALSE)</f>
        <v>40741</v>
      </c>
      <c r="D9" s="309"/>
      <c r="E9" s="309"/>
      <c r="F9" s="309"/>
      <c r="G9" s="310"/>
      <c r="H9" s="414"/>
      <c r="I9" s="415"/>
      <c r="J9" s="415"/>
      <c r="K9" s="415"/>
      <c r="L9" s="416"/>
      <c r="M9" s="308">
        <f>VLOOKUP("前"&amp;$B9&amp;O$31,'２部北対戦表'!$S$1:$V$89,4,FALSE)</f>
        <v>40714</v>
      </c>
      <c r="N9" s="309"/>
      <c r="O9" s="309"/>
      <c r="P9" s="309"/>
      <c r="Q9" s="310"/>
      <c r="R9" s="308">
        <f>VLOOKUP("前"&amp;$B9&amp;T$31,'２部北対戦表'!$S$1:$V$89,4,FALSE)</f>
        <v>40700</v>
      </c>
      <c r="S9" s="309"/>
      <c r="T9" s="309"/>
      <c r="U9" s="309"/>
      <c r="V9" s="310"/>
      <c r="W9" s="308">
        <f>VLOOKUP("前"&amp;$B9&amp;Y$31,'２部北対戦表'!$S$1:$V$89,4,FALSE)</f>
        <v>40686</v>
      </c>
      <c r="X9" s="309"/>
      <c r="Y9" s="309"/>
      <c r="Z9" s="309"/>
      <c r="AA9" s="310"/>
      <c r="AB9" s="308">
        <f>VLOOKUP("前"&amp;$B9&amp;AD$31,'２部北対戦表'!$S$1:$V$89,4,FALSE)</f>
        <v>40728</v>
      </c>
      <c r="AC9" s="309"/>
      <c r="AD9" s="309"/>
      <c r="AE9" s="309"/>
      <c r="AF9" s="309"/>
      <c r="AG9" s="264" t="str">
        <f>IF(AND($AT10=0,$AU10=0,$AV10=0),"",AT10)</f>
        <v/>
      </c>
      <c r="AH9" s="255" t="str">
        <f>IF(AND($AT10=0,$AU10=0,$AV10=0),"",AU10)</f>
        <v/>
      </c>
      <c r="AI9" s="255" t="str">
        <f>IF(AND($AT10=0,$AU10=0,$AV10=0),"",AV10)</f>
        <v/>
      </c>
      <c r="AJ9" s="455" t="str">
        <f>IF(AND($AT10=0,$AU10=0,$AV10=0),"",AW10+AP10)</f>
        <v/>
      </c>
      <c r="AK9" s="299" t="str">
        <f>IF(AND($AT10=0,$AU10=0,$AV10=0),"",AT12)</f>
        <v/>
      </c>
      <c r="AL9" s="299" t="str">
        <f>IF(AND($AT10=0,$AU10=0,$AV10=0),"",AU12)</f>
        <v/>
      </c>
      <c r="AM9" s="296" t="str">
        <f>IF(AND($AT10=0,$AU10=0,$AV10=0),"",AV12)</f>
        <v/>
      </c>
      <c r="AN9" s="267" t="str">
        <f>IF(AND($AT10=0,$AU10=0,$AV10=0),"",RANK(AY11,AY$7:AY$27))</f>
        <v/>
      </c>
      <c r="AT9" s="66" t="s">
        <v>82</v>
      </c>
      <c r="AU9" s="66" t="s">
        <v>83</v>
      </c>
      <c r="AV9" s="66" t="s">
        <v>84</v>
      </c>
      <c r="AW9" s="66" t="s">
        <v>85</v>
      </c>
      <c r="AX9" s="30"/>
      <c r="AY9" s="30"/>
      <c r="BA9" s="61">
        <f>IF(D10&lt;&gt;"",D10,0)</f>
        <v>0</v>
      </c>
      <c r="BB9" s="61">
        <f>IF(I10&lt;&gt;"",I10,0)</f>
        <v>0</v>
      </c>
      <c r="BC9" s="61">
        <f>IF(N10&lt;&gt;"",N10,0)</f>
        <v>0</v>
      </c>
      <c r="BD9" s="61">
        <f>IF(S10&lt;&gt;"",S10,0)</f>
        <v>0</v>
      </c>
      <c r="BE9" s="61">
        <f>IF(X10&lt;&gt;"",X10,0)</f>
        <v>0</v>
      </c>
      <c r="BF9" s="61">
        <f>IF(AC10&lt;&gt;"",AC10,0)</f>
        <v>0</v>
      </c>
    </row>
    <row r="10" spans="2:58" ht="24" customHeight="1">
      <c r="B10" s="411" t="str">
        <f>VLOOKUP(B9,参加チーム!$B$5:$G$73,IF($AG$3=1,4,5),FALSE)</f>
        <v>Carioca</v>
      </c>
      <c r="C10" s="40" t="s">
        <v>74</v>
      </c>
      <c r="D10" s="41" t="str">
        <f>VLOOKUP("前"&amp;$B9&amp;E$31,'２部北対戦表'!$S$1:$V$89,2,FALSE)</f>
        <v/>
      </c>
      <c r="E10" s="41" t="str">
        <f>IF(D10&lt;&gt;"",IF(D10&gt;F10,"○",IF(D10&lt;F10,"●","△")),"-")</f>
        <v>-</v>
      </c>
      <c r="F10" s="41" t="str">
        <f>VLOOKUP("前"&amp;$B9&amp;E$31,'２部北対戦表'!$S$1:$V$89,3,FALSE)</f>
        <v/>
      </c>
      <c r="G10" s="42" t="s">
        <v>75</v>
      </c>
      <c r="H10" s="417"/>
      <c r="I10" s="418"/>
      <c r="J10" s="418"/>
      <c r="K10" s="418"/>
      <c r="L10" s="419"/>
      <c r="M10" s="40" t="s">
        <v>74</v>
      </c>
      <c r="N10" s="41" t="str">
        <f>VLOOKUP("前"&amp;$B9&amp;O$31,'２部北対戦表'!$S$1:$V$89,2,FALSE)</f>
        <v/>
      </c>
      <c r="O10" s="41" t="str">
        <f>IF(N10&lt;&gt;"",IF(N10&gt;P10,"○",IF(N10&lt;P10,"●","△")),"-")</f>
        <v>-</v>
      </c>
      <c r="P10" s="41" t="str">
        <f>VLOOKUP("前"&amp;$B9&amp;O$31,'２部北対戦表'!$S$1:$V$89,3,FALSE)</f>
        <v/>
      </c>
      <c r="Q10" s="42" t="s">
        <v>75</v>
      </c>
      <c r="R10" s="40" t="s">
        <v>74</v>
      </c>
      <c r="S10" s="41" t="str">
        <f>VLOOKUP("前"&amp;$B9&amp;T$31,'２部北対戦表'!$S$1:$V$89,2,FALSE)</f>
        <v/>
      </c>
      <c r="T10" s="41" t="str">
        <f>IF(S10&lt;&gt;"",IF(S10&gt;U10,"○",IF(S10&lt;U10,"●","△")),"-")</f>
        <v>-</v>
      </c>
      <c r="U10" s="41" t="str">
        <f>VLOOKUP("前"&amp;$B9&amp;T$31,'２部北対戦表'!$S$1:$V$89,3,FALSE)</f>
        <v/>
      </c>
      <c r="V10" s="42" t="s">
        <v>75</v>
      </c>
      <c r="W10" s="40" t="s">
        <v>74</v>
      </c>
      <c r="X10" s="41" t="str">
        <f>VLOOKUP("前"&amp;$B9&amp;Y$31,'２部北対戦表'!$S$1:$V$89,2,FALSE)</f>
        <v/>
      </c>
      <c r="Y10" s="41" t="str">
        <f>IF(X10&lt;&gt;"",IF(X10&gt;Z10,"○",IF(X10&lt;Z10,"●","△")),"-")</f>
        <v>-</v>
      </c>
      <c r="Z10" s="41" t="str">
        <f>VLOOKUP("前"&amp;$B9&amp;Y$31,'２部北対戦表'!$S$1:$V$89,3,FALSE)</f>
        <v/>
      </c>
      <c r="AA10" s="42" t="s">
        <v>75</v>
      </c>
      <c r="AB10" s="40" t="s">
        <v>74</v>
      </c>
      <c r="AC10" s="41" t="str">
        <f>VLOOKUP("前"&amp;$B9&amp;AD$31,'２部北対戦表'!$S$1:$V$89,2,FALSE)</f>
        <v/>
      </c>
      <c r="AD10" s="41" t="str">
        <f>IF(AC10&lt;&gt;"",IF(AC10&gt;AE10,"○",IF(AC10&lt;AE10,"●","△")),"-")</f>
        <v>-</v>
      </c>
      <c r="AE10" s="41" t="str">
        <f>VLOOKUP("前"&amp;$B9&amp;AD$31,'２部北対戦表'!$S$1:$V$89,3,FALSE)</f>
        <v/>
      </c>
      <c r="AF10" s="41" t="s">
        <v>75</v>
      </c>
      <c r="AG10" s="264"/>
      <c r="AH10" s="255"/>
      <c r="AI10" s="255"/>
      <c r="AJ10" s="453"/>
      <c r="AK10" s="300"/>
      <c r="AL10" s="300"/>
      <c r="AM10" s="297"/>
      <c r="AN10" s="268"/>
      <c r="AP10" s="302"/>
      <c r="AQ10" s="60"/>
      <c r="AR10" s="459"/>
      <c r="AS10" s="60"/>
      <c r="AT10" s="32">
        <f>COUNTIF($C9:$AF12,"○")</f>
        <v>0</v>
      </c>
      <c r="AU10" s="32">
        <f>COUNTIF($C9:$AF12,"△")</f>
        <v>0</v>
      </c>
      <c r="AV10" s="32">
        <f>COUNTIF($C9:$AF12,"●")</f>
        <v>0</v>
      </c>
      <c r="AW10" s="66">
        <f>AT10*3+AU10</f>
        <v>0</v>
      </c>
      <c r="AX10" s="30"/>
      <c r="AY10" s="30"/>
      <c r="BA10" s="62">
        <f>IF(F10&lt;&gt;"",F10,0)</f>
        <v>0</v>
      </c>
      <c r="BB10" s="62">
        <f>IF(K10&lt;&gt;"",K10,0)</f>
        <v>0</v>
      </c>
      <c r="BC10" s="62">
        <f>IF(P10&lt;&gt;"",P10,0)</f>
        <v>0</v>
      </c>
      <c r="BD10" s="62">
        <f>IF(U10&lt;&gt;"",U10,0)</f>
        <v>0</v>
      </c>
      <c r="BE10" s="62">
        <f>IF(Z10&lt;&gt;"",Z10,0)</f>
        <v>0</v>
      </c>
      <c r="BF10" s="62">
        <f>IF(AE10&lt;&gt;"",AE10,0)</f>
        <v>0</v>
      </c>
    </row>
    <row r="11" spans="2:58" ht="24" customHeight="1" thickBot="1">
      <c r="B11" s="411"/>
      <c r="C11" s="413" t="e">
        <f>VLOOKUP("後"&amp;$B9&amp;E$31,'２部北対戦表'!$S$1:$V$89,4,FALSE)</f>
        <v>#N/A</v>
      </c>
      <c r="D11" s="306"/>
      <c r="E11" s="306"/>
      <c r="F11" s="306"/>
      <c r="G11" s="307"/>
      <c r="H11" s="417"/>
      <c r="I11" s="418"/>
      <c r="J11" s="418"/>
      <c r="K11" s="418"/>
      <c r="L11" s="419"/>
      <c r="M11" s="413" t="e">
        <f>VLOOKUP("後"&amp;$B9&amp;O$31,'２部北対戦表'!$S$1:$V$89,4,FALSE)</f>
        <v>#N/A</v>
      </c>
      <c r="N11" s="306"/>
      <c r="O11" s="306"/>
      <c r="P11" s="306"/>
      <c r="Q11" s="307"/>
      <c r="R11" s="425" t="e">
        <f>VLOOKUP("後"&amp;$B9&amp;T$31,'２部北対戦表'!$S$1:$V$89,4,FALSE)</f>
        <v>#N/A</v>
      </c>
      <c r="S11" s="426"/>
      <c r="T11" s="426"/>
      <c r="U11" s="426"/>
      <c r="V11" s="427"/>
      <c r="W11" s="425" t="e">
        <f>VLOOKUP("後"&amp;$B9&amp;Y$31,'２部北対戦表'!$S$1:$V$89,4,FALSE)</f>
        <v>#N/A</v>
      </c>
      <c r="X11" s="426"/>
      <c r="Y11" s="426"/>
      <c r="Z11" s="426"/>
      <c r="AA11" s="427"/>
      <c r="AB11" s="425" t="e">
        <f>VLOOKUP("後"&amp;$B9&amp;AD$31,'２部北対戦表'!$S$1:$V$89,4,FALSE)</f>
        <v>#N/A</v>
      </c>
      <c r="AC11" s="426"/>
      <c r="AD11" s="426"/>
      <c r="AE11" s="426"/>
      <c r="AF11" s="426"/>
      <c r="AG11" s="264"/>
      <c r="AH11" s="255"/>
      <c r="AI11" s="255"/>
      <c r="AJ11" s="453"/>
      <c r="AK11" s="300"/>
      <c r="AL11" s="300"/>
      <c r="AM11" s="297"/>
      <c r="AN11" s="268"/>
      <c r="AP11" s="303"/>
      <c r="AQ11" s="60"/>
      <c r="AR11" s="460"/>
      <c r="AS11" s="60"/>
      <c r="AT11" s="74" t="s">
        <v>86</v>
      </c>
      <c r="AU11" s="74" t="s">
        <v>87</v>
      </c>
      <c r="AV11" s="74" t="s">
        <v>88</v>
      </c>
      <c r="AW11" s="31"/>
      <c r="AX11" s="31" t="s">
        <v>128</v>
      </c>
      <c r="AY11" s="64">
        <f>IF(AND(AT10=0,AU10=0,AV10=0),0,+AJ9*1000+AM9+IF(AR10=$AT$4,100,0)+IF(AR10=$AV$4,-100,0))</f>
        <v>0</v>
      </c>
      <c r="BA11" s="62" t="e">
        <f>IF(D12&lt;&gt;"",D12,0)</f>
        <v>#N/A</v>
      </c>
      <c r="BB11" s="62">
        <f>IF(I12&lt;&gt;"",I12,0)</f>
        <v>0</v>
      </c>
      <c r="BC11" s="62" t="e">
        <f>IF(N12&lt;&gt;"",N12,0)</f>
        <v>#N/A</v>
      </c>
      <c r="BD11" s="62" t="e">
        <f>IF(S12&lt;&gt;"",S12,0)</f>
        <v>#N/A</v>
      </c>
      <c r="BE11" s="62" t="e">
        <f>IF(X12&lt;&gt;"",X12,0)</f>
        <v>#N/A</v>
      </c>
      <c r="BF11" s="62" t="e">
        <f>IF(AC12&lt;&gt;"",AC12,0)</f>
        <v>#N/A</v>
      </c>
    </row>
    <row r="12" spans="2:58" ht="24" customHeight="1">
      <c r="B12" s="412"/>
      <c r="C12" s="37" t="s">
        <v>74</v>
      </c>
      <c r="D12" s="38" t="e">
        <f>VLOOKUP("後"&amp;$B9&amp;E$31,'２部北対戦表'!$S$1:$V$89,2,FALSE)</f>
        <v>#N/A</v>
      </c>
      <c r="E12" s="38" t="e">
        <f>IF(D12&lt;&gt;"",IF(D12&gt;F12,"○",IF(D12&lt;F12,"●","△")),"")</f>
        <v>#N/A</v>
      </c>
      <c r="F12" s="38" t="e">
        <f>VLOOKUP("後"&amp;$B9&amp;E$31,'２部北対戦表'!$S$1:$V$89,3,FALSE)</f>
        <v>#N/A</v>
      </c>
      <c r="G12" s="39" t="s">
        <v>75</v>
      </c>
      <c r="H12" s="420"/>
      <c r="I12" s="421"/>
      <c r="J12" s="421"/>
      <c r="K12" s="421"/>
      <c r="L12" s="422"/>
      <c r="M12" s="37" t="s">
        <v>74</v>
      </c>
      <c r="N12" s="38" t="e">
        <f>VLOOKUP("後"&amp;$B9&amp;O$31,'２部北対戦表'!$S$1:$V$89,2,FALSE)</f>
        <v>#N/A</v>
      </c>
      <c r="O12" s="38" t="e">
        <f>IF(N12&lt;&gt;"",IF(N12&gt;P12,"○",IF(N12&lt;P12,"●","△")),"")</f>
        <v>#N/A</v>
      </c>
      <c r="P12" s="38" t="e">
        <f>VLOOKUP("後"&amp;$B9&amp;O$31,'２部北対戦表'!$S$1:$V$89,3,FALSE)</f>
        <v>#N/A</v>
      </c>
      <c r="Q12" s="39" t="s">
        <v>75</v>
      </c>
      <c r="R12" s="37" t="s">
        <v>74</v>
      </c>
      <c r="S12" s="38" t="e">
        <f>VLOOKUP("後"&amp;$B9&amp;T$31,'２部北対戦表'!$S$1:$V$89,2,FALSE)</f>
        <v>#N/A</v>
      </c>
      <c r="T12" s="38" t="e">
        <f>IF(S12&lt;&gt;"",IF(S12&gt;U12,"○",IF(S12&lt;U12,"●","△")),"")</f>
        <v>#N/A</v>
      </c>
      <c r="U12" s="38" t="e">
        <f>VLOOKUP("後"&amp;$B9&amp;T$31,'２部北対戦表'!$S$1:$V$89,3,FALSE)</f>
        <v>#N/A</v>
      </c>
      <c r="V12" s="39" t="s">
        <v>75</v>
      </c>
      <c r="W12" s="37" t="s">
        <v>74</v>
      </c>
      <c r="X12" s="38" t="e">
        <f>VLOOKUP("後"&amp;$B9&amp;Y$31,'２部北対戦表'!$S$1:$V$89,2,FALSE)</f>
        <v>#N/A</v>
      </c>
      <c r="Y12" s="38" t="e">
        <f>IF(X12&lt;&gt;"",IF(X12&gt;Z12,"○",IF(X12&lt;Z12,"●","△")),"")</f>
        <v>#N/A</v>
      </c>
      <c r="Z12" s="38" t="e">
        <f>VLOOKUP("後"&amp;$B9&amp;Y$31,'２部北対戦表'!$S$1:$V$89,3,FALSE)</f>
        <v>#N/A</v>
      </c>
      <c r="AA12" s="39" t="s">
        <v>75</v>
      </c>
      <c r="AB12" s="37" t="s">
        <v>74</v>
      </c>
      <c r="AC12" s="38" t="e">
        <f>VLOOKUP("後"&amp;$B9&amp;AD$31,'２部北対戦表'!$S$1:$V$89,2,FALSE)</f>
        <v>#N/A</v>
      </c>
      <c r="AD12" s="38" t="e">
        <f>IF(AC12&lt;&gt;"",IF(AC12&gt;AE12,"○",IF(AC12&lt;AE12,"●","△")),"")</f>
        <v>#N/A</v>
      </c>
      <c r="AE12" s="38" t="e">
        <f>VLOOKUP("後"&amp;$B9&amp;AD$31,'２部北対戦表'!$S$1:$V$89,3,FALSE)</f>
        <v>#N/A</v>
      </c>
      <c r="AF12" s="38" t="s">
        <v>75</v>
      </c>
      <c r="AG12" s="265"/>
      <c r="AH12" s="266"/>
      <c r="AI12" s="266"/>
      <c r="AJ12" s="456"/>
      <c r="AK12" s="301"/>
      <c r="AL12" s="301"/>
      <c r="AM12" s="298"/>
      <c r="AN12" s="269"/>
      <c r="AT12" s="74" t="e">
        <f>SUM(BA9:BF9)+SUM(BA11:BF11)</f>
        <v>#N/A</v>
      </c>
      <c r="AU12" s="74" t="e">
        <f>SUM(BA10:BF10)+SUM(BA12:BF12)</f>
        <v>#N/A</v>
      </c>
      <c r="AV12" s="56" t="e">
        <f>+AT12-AU12</f>
        <v>#N/A</v>
      </c>
      <c r="AW12" s="31"/>
      <c r="AX12" s="31"/>
      <c r="AY12" s="31"/>
      <c r="BA12" s="63" t="e">
        <f>IF(F12&lt;&gt;"",F12,0)</f>
        <v>#N/A</v>
      </c>
      <c r="BB12" s="63">
        <f>IF(K12&lt;&gt;"",K12,0)</f>
        <v>0</v>
      </c>
      <c r="BC12" s="63" t="e">
        <f>IF(P12&lt;&gt;"",P12,0)</f>
        <v>#N/A</v>
      </c>
      <c r="BD12" s="63" t="e">
        <f>IF(U12&lt;&gt;"",U12,0)</f>
        <v>#N/A</v>
      </c>
      <c r="BE12" s="63" t="e">
        <f>IF(Z12&lt;&gt;"",Z12,0)</f>
        <v>#N/A</v>
      </c>
      <c r="BF12" s="63" t="e">
        <f>IF(AE12&lt;&gt;"",AE12,0)</f>
        <v>#N/A</v>
      </c>
    </row>
    <row r="13" spans="2:58" ht="24" customHeight="1" thickBot="1">
      <c r="B13" s="105" t="str">
        <f>+AN57</f>
        <v>北Ｃ</v>
      </c>
      <c r="C13" s="308">
        <f>VLOOKUP("前"&amp;$B13&amp;E$31,'２部北対戦表'!$S$1:$V$89,4,FALSE)</f>
        <v>40728</v>
      </c>
      <c r="D13" s="309"/>
      <c r="E13" s="309"/>
      <c r="F13" s="309"/>
      <c r="G13" s="310"/>
      <c r="H13" s="308">
        <f>VLOOKUP("前"&amp;$B13&amp;J$31,'２部北対戦表'!$S$1:$V$89,4,FALSE)</f>
        <v>40714</v>
      </c>
      <c r="I13" s="309"/>
      <c r="J13" s="309"/>
      <c r="K13" s="309"/>
      <c r="L13" s="310"/>
      <c r="M13" s="414"/>
      <c r="N13" s="415"/>
      <c r="O13" s="415"/>
      <c r="P13" s="415"/>
      <c r="Q13" s="416"/>
      <c r="R13" s="308">
        <f>VLOOKUP("前"&amp;$B13&amp;T$31,'２部北対戦表'!$S$1:$V$89,4,FALSE)</f>
        <v>40686</v>
      </c>
      <c r="S13" s="309"/>
      <c r="T13" s="309"/>
      <c r="U13" s="309"/>
      <c r="V13" s="310"/>
      <c r="W13" s="308">
        <f>VLOOKUP("前"&amp;$B13&amp;Y$31,'２部北対戦表'!$S$1:$V$89,4,FALSE)</f>
        <v>40741</v>
      </c>
      <c r="X13" s="309"/>
      <c r="Y13" s="309"/>
      <c r="Z13" s="309"/>
      <c r="AA13" s="310"/>
      <c r="AB13" s="308">
        <f>VLOOKUP("前"&amp;$B13&amp;AD$31,'２部北対戦表'!$S$1:$V$89,4,FALSE)</f>
        <v>40700</v>
      </c>
      <c r="AC13" s="309"/>
      <c r="AD13" s="309"/>
      <c r="AE13" s="309"/>
      <c r="AF13" s="309"/>
      <c r="AG13" s="264" t="str">
        <f>IF(AND($AT14=0,$AU14=0,$AV14=0),"",AT14)</f>
        <v/>
      </c>
      <c r="AH13" s="255" t="str">
        <f>IF(AND($AT14=0,$AU14=0,$AV14=0),"",AU14)</f>
        <v/>
      </c>
      <c r="AI13" s="255" t="str">
        <f>IF(AND($AT14=0,$AU14=0,$AV14=0),"",AV14)</f>
        <v/>
      </c>
      <c r="AJ13" s="455" t="str">
        <f>IF(AND($AT14=0,$AU14=0,$AV14=0),"",AW14+AP14)</f>
        <v/>
      </c>
      <c r="AK13" s="299" t="str">
        <f>IF(AND($AT14=0,$AU14=0,$AV14=0),"",AT16)</f>
        <v/>
      </c>
      <c r="AL13" s="299" t="str">
        <f>IF(AND($AT14=0,$AU14=0,$AV14=0),"",AU16)</f>
        <v/>
      </c>
      <c r="AM13" s="296" t="str">
        <f>IF(AND($AT14=0,$AU14=0,$AV14=0),"",AV16)</f>
        <v/>
      </c>
      <c r="AN13" s="267" t="str">
        <f>IF(AND($AT14=0,$AU14=0,$AV14=0),"",RANK(AY15,AY$7:AY$27))</f>
        <v/>
      </c>
      <c r="AT13" s="66" t="s">
        <v>82</v>
      </c>
      <c r="AU13" s="66" t="s">
        <v>83</v>
      </c>
      <c r="AV13" s="66" t="s">
        <v>84</v>
      </c>
      <c r="AW13" s="66" t="s">
        <v>85</v>
      </c>
      <c r="AX13" s="30"/>
      <c r="AY13" s="30"/>
      <c r="BA13" s="61">
        <f>IF(D14&lt;&gt;"",D14,0)</f>
        <v>0</v>
      </c>
      <c r="BB13" s="61">
        <f>IF(I14&lt;&gt;"",I14,0)</f>
        <v>0</v>
      </c>
      <c r="BC13" s="61">
        <f>IF(N14&lt;&gt;"",N14,0)</f>
        <v>0</v>
      </c>
      <c r="BD13" s="61">
        <f>IF(S14&lt;&gt;"",S14,0)</f>
        <v>0</v>
      </c>
      <c r="BE13" s="61">
        <f>IF(X14&lt;&gt;"",X14,0)</f>
        <v>0</v>
      </c>
      <c r="BF13" s="61">
        <f>IF(AC14&lt;&gt;"",AC14,0)</f>
        <v>0</v>
      </c>
    </row>
    <row r="14" spans="2:58" ht="24" customHeight="1">
      <c r="B14" s="411" t="str">
        <f>VLOOKUP(B13,参加チーム!$B$5:$G$73,IF($AG$3=1,4,5),FALSE)</f>
        <v>vivale</v>
      </c>
      <c r="C14" s="40" t="s">
        <v>74</v>
      </c>
      <c r="D14" s="41" t="str">
        <f>VLOOKUP("前"&amp;$B13&amp;E$31,'２部北対戦表'!$S$1:$V$89,2,FALSE)</f>
        <v/>
      </c>
      <c r="E14" s="41" t="str">
        <f>IF(D14&lt;&gt;"",IF(D14&gt;F14,"○",IF(D14&lt;F14,"●","△")),"-")</f>
        <v>-</v>
      </c>
      <c r="F14" s="41" t="str">
        <f>VLOOKUP("前"&amp;$B13&amp;E$31,'２部北対戦表'!$S$1:$V$89,3,FALSE)</f>
        <v/>
      </c>
      <c r="G14" s="42" t="s">
        <v>75</v>
      </c>
      <c r="H14" s="40" t="s">
        <v>74</v>
      </c>
      <c r="I14" s="41" t="str">
        <f>VLOOKUP("前"&amp;$B13&amp;J$31,'２部北対戦表'!$S$1:$V$89,2,FALSE)</f>
        <v/>
      </c>
      <c r="J14" s="41" t="str">
        <f>IF(I14&lt;&gt;"",IF(I14&gt;K14,"○",IF(I14&lt;K14,"●","△")),"-")</f>
        <v>-</v>
      </c>
      <c r="K14" s="41" t="str">
        <f>VLOOKUP("前"&amp;$B13&amp;J$31,'２部北対戦表'!$S$1:$V$89,3,FALSE)</f>
        <v/>
      </c>
      <c r="L14" s="42" t="s">
        <v>75</v>
      </c>
      <c r="M14" s="417"/>
      <c r="N14" s="418"/>
      <c r="O14" s="418"/>
      <c r="P14" s="418"/>
      <c r="Q14" s="419"/>
      <c r="R14" s="40" t="s">
        <v>74</v>
      </c>
      <c r="S14" s="41" t="str">
        <f>VLOOKUP("前"&amp;$B13&amp;T$31,'２部北対戦表'!$S$1:$V$89,2,FALSE)</f>
        <v/>
      </c>
      <c r="T14" s="41" t="str">
        <f>IF(S14&lt;&gt;"",IF(S14&gt;U14,"○",IF(S14&lt;U14,"●","△")),"-")</f>
        <v>-</v>
      </c>
      <c r="U14" s="41" t="str">
        <f>VLOOKUP("前"&amp;$B13&amp;T$31,'２部北対戦表'!$S$1:$V$89,3,FALSE)</f>
        <v/>
      </c>
      <c r="V14" s="42" t="s">
        <v>75</v>
      </c>
      <c r="W14" s="40" t="s">
        <v>74</v>
      </c>
      <c r="X14" s="41" t="str">
        <f>VLOOKUP("前"&amp;$B13&amp;Y$31,'２部北対戦表'!$S$1:$V$89,2,FALSE)</f>
        <v/>
      </c>
      <c r="Y14" s="41" t="str">
        <f>IF(X14&lt;&gt;"",IF(X14&gt;Z14,"○",IF(X14&lt;Z14,"●","△")),"-")</f>
        <v>-</v>
      </c>
      <c r="Z14" s="41" t="str">
        <f>VLOOKUP("前"&amp;$B13&amp;Y$31,'２部北対戦表'!$S$1:$V$89,3,FALSE)</f>
        <v/>
      </c>
      <c r="AA14" s="42" t="s">
        <v>75</v>
      </c>
      <c r="AB14" s="40" t="s">
        <v>74</v>
      </c>
      <c r="AC14" s="41" t="str">
        <f>VLOOKUP("前"&amp;$B13&amp;AD$31,'２部北対戦表'!$S$1:$V$89,2,FALSE)</f>
        <v/>
      </c>
      <c r="AD14" s="41" t="str">
        <f>IF(AC14&lt;&gt;"",IF(AC14&gt;AE14,"○",IF(AC14&lt;AE14,"●","△")),"-")</f>
        <v>-</v>
      </c>
      <c r="AE14" s="41" t="str">
        <f>VLOOKUP("前"&amp;$B13&amp;AD$31,'２部北対戦表'!$S$1:$V$89,3,FALSE)</f>
        <v/>
      </c>
      <c r="AF14" s="41" t="s">
        <v>75</v>
      </c>
      <c r="AG14" s="264"/>
      <c r="AH14" s="255"/>
      <c r="AI14" s="255"/>
      <c r="AJ14" s="453"/>
      <c r="AK14" s="300"/>
      <c r="AL14" s="300"/>
      <c r="AM14" s="297"/>
      <c r="AN14" s="268"/>
      <c r="AP14" s="302"/>
      <c r="AQ14" s="60"/>
      <c r="AR14" s="319" t="s">
        <v>120</v>
      </c>
      <c r="AS14" s="60"/>
      <c r="AT14" s="32">
        <f>COUNTIF($C13:$AF16,"○")</f>
        <v>0</v>
      </c>
      <c r="AU14" s="32">
        <f>COUNTIF($C13:$AF16,"△")</f>
        <v>0</v>
      </c>
      <c r="AV14" s="32">
        <f>COUNTIF($C13:$AF16,"●")</f>
        <v>0</v>
      </c>
      <c r="AW14" s="66">
        <f>AT14*3+AU14</f>
        <v>0</v>
      </c>
      <c r="AX14" s="30"/>
      <c r="AY14" s="30"/>
      <c r="BA14" s="62">
        <f>IF(F14&lt;&gt;"",F14,0)</f>
        <v>0</v>
      </c>
      <c r="BB14" s="62">
        <f>IF(K14&lt;&gt;"",K14,0)</f>
        <v>0</v>
      </c>
      <c r="BC14" s="62">
        <f>IF(P14&lt;&gt;"",P14,0)</f>
        <v>0</v>
      </c>
      <c r="BD14" s="62">
        <f>IF(U14&lt;&gt;"",U14,0)</f>
        <v>0</v>
      </c>
      <c r="BE14" s="62">
        <f>IF(Z14&lt;&gt;"",Z14,0)</f>
        <v>0</v>
      </c>
      <c r="BF14" s="62">
        <f>IF(AE14&lt;&gt;"",AE14,0)</f>
        <v>0</v>
      </c>
    </row>
    <row r="15" spans="2:58" ht="24" customHeight="1" thickBot="1">
      <c r="B15" s="411"/>
      <c r="C15" s="413" t="e">
        <f>VLOOKUP("後"&amp;$B13&amp;E$31,'２部北対戦表'!$S$1:$V$89,4,FALSE)</f>
        <v>#N/A</v>
      </c>
      <c r="D15" s="306"/>
      <c r="E15" s="306"/>
      <c r="F15" s="306"/>
      <c r="G15" s="307"/>
      <c r="H15" s="413" t="e">
        <f>VLOOKUP("後"&amp;$B13&amp;J$31,'２部北対戦表'!$S$1:$V$89,4,FALSE)</f>
        <v>#N/A</v>
      </c>
      <c r="I15" s="306"/>
      <c r="J15" s="306"/>
      <c r="K15" s="306"/>
      <c r="L15" s="307"/>
      <c r="M15" s="417"/>
      <c r="N15" s="418"/>
      <c r="O15" s="418"/>
      <c r="P15" s="418"/>
      <c r="Q15" s="419"/>
      <c r="R15" s="425" t="e">
        <f>VLOOKUP("後"&amp;$B13&amp;T$31,'２部北対戦表'!$S$1:$V$89,4,FALSE)</f>
        <v>#N/A</v>
      </c>
      <c r="S15" s="426"/>
      <c r="T15" s="426"/>
      <c r="U15" s="426"/>
      <c r="V15" s="427"/>
      <c r="W15" s="425" t="e">
        <f>VLOOKUP("後"&amp;$B13&amp;Y$31,'２部北対戦表'!$S$1:$V$89,4,FALSE)</f>
        <v>#N/A</v>
      </c>
      <c r="X15" s="426"/>
      <c r="Y15" s="426"/>
      <c r="Z15" s="426"/>
      <c r="AA15" s="427"/>
      <c r="AB15" s="425" t="e">
        <f>VLOOKUP("後"&amp;$B13&amp;AD$31,'２部北対戦表'!$S$1:$V$89,4,FALSE)</f>
        <v>#N/A</v>
      </c>
      <c r="AC15" s="426"/>
      <c r="AD15" s="426"/>
      <c r="AE15" s="426"/>
      <c r="AF15" s="426"/>
      <c r="AG15" s="264"/>
      <c r="AH15" s="255"/>
      <c r="AI15" s="255"/>
      <c r="AJ15" s="453"/>
      <c r="AK15" s="300"/>
      <c r="AL15" s="300"/>
      <c r="AM15" s="297"/>
      <c r="AN15" s="268"/>
      <c r="AP15" s="303"/>
      <c r="AQ15" s="60"/>
      <c r="AR15" s="320"/>
      <c r="AS15" s="60"/>
      <c r="AT15" s="74" t="s">
        <v>86</v>
      </c>
      <c r="AU15" s="74" t="s">
        <v>87</v>
      </c>
      <c r="AV15" s="74" t="s">
        <v>88</v>
      </c>
      <c r="AW15" s="31"/>
      <c r="AX15" s="31" t="s">
        <v>128</v>
      </c>
      <c r="AY15" s="64">
        <f>IF(AND(AT14=0,AU14=0,AV14=0),0,+AJ13*1000+AM13+IF(AR14=$AT$4,100,0)+IF(AR14=$AV$4,-100,0))</f>
        <v>0</v>
      </c>
      <c r="BA15" s="62" t="e">
        <f>IF(D16&lt;&gt;"",D16,0)</f>
        <v>#N/A</v>
      </c>
      <c r="BB15" s="62" t="e">
        <f>IF(I16&lt;&gt;"",I16,0)</f>
        <v>#N/A</v>
      </c>
      <c r="BC15" s="62">
        <f>IF(N16&lt;&gt;"",N16,0)</f>
        <v>0</v>
      </c>
      <c r="BD15" s="62" t="e">
        <f>IF(S16&lt;&gt;"",S16,0)</f>
        <v>#N/A</v>
      </c>
      <c r="BE15" s="62" t="e">
        <f>IF(X16&lt;&gt;"",X16,0)</f>
        <v>#N/A</v>
      </c>
      <c r="BF15" s="62" t="e">
        <f>IF(AC16&lt;&gt;"",AC16,0)</f>
        <v>#N/A</v>
      </c>
    </row>
    <row r="16" spans="2:58" ht="24" customHeight="1">
      <c r="B16" s="412"/>
      <c r="C16" s="37" t="s">
        <v>74</v>
      </c>
      <c r="D16" s="38" t="e">
        <f>VLOOKUP("後"&amp;$B13&amp;E$31,'２部北対戦表'!$S$1:$V$89,2,FALSE)</f>
        <v>#N/A</v>
      </c>
      <c r="E16" s="38" t="e">
        <f>IF(D16&lt;&gt;"",IF(D16&gt;F16,"○",IF(D16&lt;F16,"●","△")),"")</f>
        <v>#N/A</v>
      </c>
      <c r="F16" s="38" t="e">
        <f>VLOOKUP("後"&amp;$B13&amp;E$31,'２部北対戦表'!$S$1:$V$89,3,FALSE)</f>
        <v>#N/A</v>
      </c>
      <c r="G16" s="39" t="s">
        <v>75</v>
      </c>
      <c r="H16" s="37" t="s">
        <v>74</v>
      </c>
      <c r="I16" s="38" t="e">
        <f>VLOOKUP("後"&amp;$B13&amp;J$31,'２部北対戦表'!$S$1:$V$89,2,FALSE)</f>
        <v>#N/A</v>
      </c>
      <c r="J16" s="38" t="e">
        <f>IF(I16&lt;&gt;"",IF(I16&gt;K16,"○",IF(I16&lt;K16,"●","△")),"")</f>
        <v>#N/A</v>
      </c>
      <c r="K16" s="38" t="e">
        <f>VLOOKUP("後"&amp;$B13&amp;J$31,'２部北対戦表'!$S$1:$V$89,3,FALSE)</f>
        <v>#N/A</v>
      </c>
      <c r="L16" s="39" t="s">
        <v>75</v>
      </c>
      <c r="M16" s="420"/>
      <c r="N16" s="421"/>
      <c r="O16" s="421"/>
      <c r="P16" s="421"/>
      <c r="Q16" s="422"/>
      <c r="R16" s="37" t="s">
        <v>74</v>
      </c>
      <c r="S16" s="38" t="e">
        <f>VLOOKUP("後"&amp;$B13&amp;T$31,'２部北対戦表'!$S$1:$V$89,2,FALSE)</f>
        <v>#N/A</v>
      </c>
      <c r="T16" s="38" t="e">
        <f>IF(S16&lt;&gt;"",IF(S16&gt;U16,"○",IF(S16&lt;U16,"●","△")),"")</f>
        <v>#N/A</v>
      </c>
      <c r="U16" s="38" t="e">
        <f>VLOOKUP("後"&amp;$B13&amp;T$31,'２部北対戦表'!$S$1:$V$89,3,FALSE)</f>
        <v>#N/A</v>
      </c>
      <c r="V16" s="39" t="s">
        <v>75</v>
      </c>
      <c r="W16" s="37" t="s">
        <v>74</v>
      </c>
      <c r="X16" s="38" t="e">
        <f>VLOOKUP("後"&amp;$B13&amp;Y$31,'２部北対戦表'!$S$1:$V$89,2,FALSE)</f>
        <v>#N/A</v>
      </c>
      <c r="Y16" s="38" t="e">
        <f>IF(X16&lt;&gt;"",IF(X16&gt;Z16,"○",IF(X16&lt;Z16,"●","△")),"")</f>
        <v>#N/A</v>
      </c>
      <c r="Z16" s="38" t="e">
        <f>VLOOKUP("後"&amp;$B13&amp;Y$31,'２部北対戦表'!$S$1:$V$89,3,FALSE)</f>
        <v>#N/A</v>
      </c>
      <c r="AA16" s="39" t="s">
        <v>75</v>
      </c>
      <c r="AB16" s="37" t="s">
        <v>74</v>
      </c>
      <c r="AC16" s="38" t="e">
        <f>VLOOKUP("後"&amp;$B13&amp;AD$31,'２部北対戦表'!$S$1:$V$89,2,FALSE)</f>
        <v>#N/A</v>
      </c>
      <c r="AD16" s="38" t="e">
        <f>IF(AC16&lt;&gt;"",IF(AC16&gt;AE16,"○",IF(AC16&lt;AE16,"●","△")),"")</f>
        <v>#N/A</v>
      </c>
      <c r="AE16" s="38" t="e">
        <f>VLOOKUP("後"&amp;$B13&amp;AD$31,'２部北対戦表'!$S$1:$V$89,3,FALSE)</f>
        <v>#N/A</v>
      </c>
      <c r="AF16" s="38" t="s">
        <v>75</v>
      </c>
      <c r="AG16" s="265"/>
      <c r="AH16" s="266"/>
      <c r="AI16" s="266"/>
      <c r="AJ16" s="456"/>
      <c r="AK16" s="301"/>
      <c r="AL16" s="301"/>
      <c r="AM16" s="298"/>
      <c r="AN16" s="269"/>
      <c r="AT16" s="74" t="e">
        <f>SUM(BA13:BF13)+SUM(BA15:BF15)</f>
        <v>#N/A</v>
      </c>
      <c r="AU16" s="74" t="e">
        <f>SUM(BA14:BF14)+SUM(BA16:BF16)</f>
        <v>#N/A</v>
      </c>
      <c r="AV16" s="56" t="e">
        <f>+AT16-AU16</f>
        <v>#N/A</v>
      </c>
      <c r="AW16" s="31"/>
      <c r="AX16" s="31"/>
      <c r="AY16" s="31"/>
      <c r="BA16" s="63" t="e">
        <f>IF(F16&lt;&gt;"",F16,0)</f>
        <v>#N/A</v>
      </c>
      <c r="BB16" s="63" t="e">
        <f>IF(K16&lt;&gt;"",K16,0)</f>
        <v>#N/A</v>
      </c>
      <c r="BC16" s="63">
        <f>IF(P16&lt;&gt;"",P16,0)</f>
        <v>0</v>
      </c>
      <c r="BD16" s="63" t="e">
        <f>IF(U16&lt;&gt;"",U16,0)</f>
        <v>#N/A</v>
      </c>
      <c r="BE16" s="63" t="e">
        <f>IF(Z16&lt;&gt;"",Z16,0)</f>
        <v>#N/A</v>
      </c>
      <c r="BF16" s="63" t="e">
        <f>IF(AE16&lt;&gt;"",AE16,0)</f>
        <v>#N/A</v>
      </c>
    </row>
    <row r="17" spans="2:58" ht="24" customHeight="1" thickBot="1">
      <c r="B17" s="105" t="str">
        <f>+AN58</f>
        <v>北Ｄ</v>
      </c>
      <c r="C17" s="428">
        <f>VLOOKUP("前"&amp;$B17&amp;E$31,'２部北対戦表'!$S$1:$V$89,4,FALSE)</f>
        <v>40714</v>
      </c>
      <c r="D17" s="309"/>
      <c r="E17" s="309"/>
      <c r="F17" s="309"/>
      <c r="G17" s="310"/>
      <c r="H17" s="308">
        <f>VLOOKUP("前"&amp;$B17&amp;J$31,'２部北対戦表'!$S$1:$V$89,4,FALSE)</f>
        <v>40700</v>
      </c>
      <c r="I17" s="309"/>
      <c r="J17" s="309"/>
      <c r="K17" s="309"/>
      <c r="L17" s="310"/>
      <c r="M17" s="308">
        <f>VLOOKUP("前"&amp;$B17&amp;O$31,'２部北対戦表'!$S$1:$V$89,4,FALSE)</f>
        <v>40686</v>
      </c>
      <c r="N17" s="309"/>
      <c r="O17" s="309"/>
      <c r="P17" s="309"/>
      <c r="Q17" s="310"/>
      <c r="R17" s="414"/>
      <c r="S17" s="415"/>
      <c r="T17" s="415"/>
      <c r="U17" s="415"/>
      <c r="V17" s="416"/>
      <c r="W17" s="308">
        <f>VLOOKUP("前"&amp;$B17&amp;Y$31,'２部北対戦表'!$S$1:$V$89,4,FALSE)</f>
        <v>40728</v>
      </c>
      <c r="X17" s="309"/>
      <c r="Y17" s="309"/>
      <c r="Z17" s="309"/>
      <c r="AA17" s="310"/>
      <c r="AB17" s="308">
        <f>VLOOKUP("前"&amp;$B17&amp;AD$31,'２部北対戦表'!$S$1:$V$89,4,FALSE)</f>
        <v>40741</v>
      </c>
      <c r="AC17" s="309"/>
      <c r="AD17" s="309"/>
      <c r="AE17" s="309"/>
      <c r="AF17" s="309"/>
      <c r="AG17" s="264" t="str">
        <f>IF(AND($AT18=0,$AU18=0,$AV18=0),"",AT18)</f>
        <v/>
      </c>
      <c r="AH17" s="255" t="str">
        <f>IF(AND($AT18=0,$AU18=0,$AV18=0),"",AU18)</f>
        <v/>
      </c>
      <c r="AI17" s="255" t="str">
        <f>IF(AND($AT18=0,$AU18=0,$AV18=0),"",AV18)</f>
        <v/>
      </c>
      <c r="AJ17" s="455" t="str">
        <f>IF(AND($AT18=0,$AU18=0,$AV18=0),"",AW18+AP18)</f>
        <v/>
      </c>
      <c r="AK17" s="299" t="str">
        <f>IF(AND($AT18=0,$AU18=0,$AV18=0),"",AT20)</f>
        <v/>
      </c>
      <c r="AL17" s="299" t="str">
        <f>IF(AND($AT18=0,$AU18=0,$AV18=0),"",AU20)</f>
        <v/>
      </c>
      <c r="AM17" s="296" t="str">
        <f>IF(AND($AT18=0,$AU18=0,$AV18=0),"",AV20)</f>
        <v/>
      </c>
      <c r="AN17" s="267" t="str">
        <f>IF(AND($AT18=0,$AU18=0,$AV18=0),"",RANK(AY19,AY$7:AY$27))</f>
        <v/>
      </c>
      <c r="AO17" s="100"/>
      <c r="AP17" s="100"/>
      <c r="AQ17" s="100"/>
      <c r="AR17" s="100"/>
      <c r="AS17" s="100"/>
      <c r="AT17" s="66" t="s">
        <v>82</v>
      </c>
      <c r="AU17" s="66" t="s">
        <v>83</v>
      </c>
      <c r="AV17" s="66" t="s">
        <v>84</v>
      </c>
      <c r="AW17" s="66" t="s">
        <v>85</v>
      </c>
      <c r="AX17" s="30"/>
      <c r="AY17" s="30"/>
      <c r="BA17" s="61">
        <f>IF(D18&lt;&gt;"",D18,0)</f>
        <v>0</v>
      </c>
      <c r="BB17" s="61">
        <f>IF(I18&lt;&gt;"",I18,0)</f>
        <v>0</v>
      </c>
      <c r="BC17" s="61">
        <f>IF(N18&lt;&gt;"",N18,0)</f>
        <v>0</v>
      </c>
      <c r="BD17" s="61">
        <f>IF(S18&lt;&gt;"",S18,0)</f>
        <v>0</v>
      </c>
      <c r="BE17" s="61">
        <f>IF(X18&lt;&gt;"",X18,0)</f>
        <v>0</v>
      </c>
      <c r="BF17" s="61">
        <f>IF(AC18&lt;&gt;"",AC18,0)</f>
        <v>0</v>
      </c>
    </row>
    <row r="18" spans="2:58" ht="24" customHeight="1">
      <c r="B18" s="411" t="str">
        <f>VLOOKUP(B17,参加チーム!$B$5:$G$73,IF($AG$3=1,4,5),FALSE)</f>
        <v>Rion</v>
      </c>
      <c r="C18" s="40" t="s">
        <v>74</v>
      </c>
      <c r="D18" s="41" t="str">
        <f>VLOOKUP("前"&amp;$B17&amp;E$31,'２部北対戦表'!$S$1:$V$89,2,FALSE)</f>
        <v/>
      </c>
      <c r="E18" s="41" t="str">
        <f>IF(D18&lt;&gt;"",IF(D18&gt;F18,"○",IF(D18&lt;F18,"●","△")),"-")</f>
        <v>-</v>
      </c>
      <c r="F18" s="41" t="str">
        <f>VLOOKUP("前"&amp;$B17&amp;E$31,'２部北対戦表'!$S$1:$V$89,3,FALSE)</f>
        <v/>
      </c>
      <c r="G18" s="42" t="s">
        <v>75</v>
      </c>
      <c r="H18" s="40" t="s">
        <v>74</v>
      </c>
      <c r="I18" s="41" t="str">
        <f>VLOOKUP("前"&amp;$B17&amp;J$31,'２部北対戦表'!$S$1:$V$89,2,FALSE)</f>
        <v/>
      </c>
      <c r="J18" s="41" t="str">
        <f>IF(I18&lt;&gt;"",IF(I18&gt;K18,"○",IF(I18&lt;K18,"●","△")),"-")</f>
        <v>-</v>
      </c>
      <c r="K18" s="41" t="str">
        <f>VLOOKUP("前"&amp;$B17&amp;J$31,'２部北対戦表'!$S$1:$V$89,3,FALSE)</f>
        <v/>
      </c>
      <c r="L18" s="42" t="s">
        <v>75</v>
      </c>
      <c r="M18" s="40" t="s">
        <v>74</v>
      </c>
      <c r="N18" s="41" t="str">
        <f>VLOOKUP("前"&amp;$B17&amp;O$31,'２部北対戦表'!$S$1:$V$89,2,FALSE)</f>
        <v/>
      </c>
      <c r="O18" s="41" t="str">
        <f>IF(N18&lt;&gt;"",IF(N18&gt;P18,"○",IF(N18&lt;P18,"●","△")),"-")</f>
        <v>-</v>
      </c>
      <c r="P18" s="41" t="str">
        <f>VLOOKUP("前"&amp;$B17&amp;O$31,'２部北対戦表'!$S$1:$V$89,3,FALSE)</f>
        <v/>
      </c>
      <c r="Q18" s="42" t="s">
        <v>75</v>
      </c>
      <c r="R18" s="417"/>
      <c r="S18" s="418"/>
      <c r="T18" s="418"/>
      <c r="U18" s="418"/>
      <c r="V18" s="419"/>
      <c r="W18" s="40" t="s">
        <v>74</v>
      </c>
      <c r="X18" s="41" t="str">
        <f>VLOOKUP("前"&amp;$B17&amp;Y$31,'２部北対戦表'!$S$1:$V$89,2,FALSE)</f>
        <v/>
      </c>
      <c r="Y18" s="41" t="str">
        <f>IF(X18&lt;&gt;"",IF(X18&gt;Z18,"○",IF(X18&lt;Z18,"●","△")),"-")</f>
        <v>-</v>
      </c>
      <c r="Z18" s="41" t="str">
        <f>VLOOKUP("前"&amp;$B17&amp;Y$31,'２部北対戦表'!$S$1:$V$89,3,FALSE)</f>
        <v/>
      </c>
      <c r="AA18" s="42" t="s">
        <v>75</v>
      </c>
      <c r="AB18" s="40" t="s">
        <v>74</v>
      </c>
      <c r="AC18" s="41" t="str">
        <f>VLOOKUP("前"&amp;$B17&amp;AD$31,'２部北対戦表'!$S$1:$V$89,2,FALSE)</f>
        <v/>
      </c>
      <c r="AD18" s="41" t="str">
        <f>IF(AC18&lt;&gt;"",IF(AC18&gt;AE18,"○",IF(AC18&lt;AE18,"●","△")),"-")</f>
        <v>-</v>
      </c>
      <c r="AE18" s="41" t="str">
        <f>VLOOKUP("前"&amp;$B17&amp;AD$31,'２部北対戦表'!$S$1:$V$89,3,FALSE)</f>
        <v/>
      </c>
      <c r="AF18" s="41" t="s">
        <v>75</v>
      </c>
      <c r="AG18" s="264"/>
      <c r="AH18" s="255"/>
      <c r="AI18" s="255"/>
      <c r="AJ18" s="453"/>
      <c r="AK18" s="300"/>
      <c r="AL18" s="300"/>
      <c r="AM18" s="297"/>
      <c r="AN18" s="268"/>
      <c r="AO18" s="100"/>
      <c r="AP18" s="470"/>
      <c r="AQ18" s="101"/>
      <c r="AR18" s="319" t="s">
        <v>120</v>
      </c>
      <c r="AS18" s="101"/>
      <c r="AT18" s="32">
        <f>COUNTIF($C17:$AF20,"○")</f>
        <v>0</v>
      </c>
      <c r="AU18" s="32">
        <f>COUNTIF($C17:$AF20,"△")</f>
        <v>0</v>
      </c>
      <c r="AV18" s="32">
        <f>COUNTIF($C17:$AF20,"●")</f>
        <v>0</v>
      </c>
      <c r="AW18" s="66">
        <f>AT18*3+AU18</f>
        <v>0</v>
      </c>
      <c r="AX18" s="30"/>
      <c r="AY18" s="30"/>
      <c r="BA18" s="62">
        <f>IF(F18&lt;&gt;"",F18,0)</f>
        <v>0</v>
      </c>
      <c r="BB18" s="62">
        <f>IF(K18&lt;&gt;"",K18,0)</f>
        <v>0</v>
      </c>
      <c r="BC18" s="62">
        <f>IF(P18&lt;&gt;"",P18,0)</f>
        <v>0</v>
      </c>
      <c r="BD18" s="62">
        <f>IF(U18&lt;&gt;"",U18,0)</f>
        <v>0</v>
      </c>
      <c r="BE18" s="62">
        <f>IF(Z18&lt;&gt;"",Z18,0)</f>
        <v>0</v>
      </c>
      <c r="BF18" s="62">
        <f>IF(AE18&lt;&gt;"",AE18,0)</f>
        <v>0</v>
      </c>
    </row>
    <row r="19" spans="2:58" ht="24" customHeight="1" thickBot="1">
      <c r="B19" s="411"/>
      <c r="C19" s="305" t="e">
        <f>VLOOKUP("後"&amp;$B17&amp;E$31,'２部北対戦表'!$S$1:$V$89,4,FALSE)</f>
        <v>#N/A</v>
      </c>
      <c r="D19" s="306"/>
      <c r="E19" s="306"/>
      <c r="F19" s="306"/>
      <c r="G19" s="307"/>
      <c r="H19" s="413" t="e">
        <f>VLOOKUP("後"&amp;$B17&amp;J$31,'２部北対戦表'!$S$1:$V$89,4,FALSE)</f>
        <v>#N/A</v>
      </c>
      <c r="I19" s="306"/>
      <c r="J19" s="306"/>
      <c r="K19" s="306"/>
      <c r="L19" s="307"/>
      <c r="M19" s="413" t="e">
        <f>VLOOKUP("後"&amp;$B17&amp;O$31,'２部北対戦表'!$S$1:$V$89,4,FALSE)</f>
        <v>#N/A</v>
      </c>
      <c r="N19" s="306"/>
      <c r="O19" s="306"/>
      <c r="P19" s="306"/>
      <c r="Q19" s="307"/>
      <c r="R19" s="417"/>
      <c r="S19" s="418"/>
      <c r="T19" s="418"/>
      <c r="U19" s="418"/>
      <c r="V19" s="419"/>
      <c r="W19" s="413" t="e">
        <f>VLOOKUP("後"&amp;$B17&amp;Y$31,'２部北対戦表'!$S$1:$V$89,4,FALSE)</f>
        <v>#N/A</v>
      </c>
      <c r="X19" s="306"/>
      <c r="Y19" s="306"/>
      <c r="Z19" s="306"/>
      <c r="AA19" s="307"/>
      <c r="AB19" s="425" t="e">
        <f>VLOOKUP("後"&amp;$B17&amp;AD$31,'２部北対戦表'!$S$1:$V$89,4,FALSE)</f>
        <v>#N/A</v>
      </c>
      <c r="AC19" s="426"/>
      <c r="AD19" s="426"/>
      <c r="AE19" s="426"/>
      <c r="AF19" s="426"/>
      <c r="AG19" s="264"/>
      <c r="AH19" s="255"/>
      <c r="AI19" s="255"/>
      <c r="AJ19" s="453"/>
      <c r="AK19" s="300"/>
      <c r="AL19" s="300"/>
      <c r="AM19" s="297"/>
      <c r="AN19" s="268"/>
      <c r="AO19" s="100"/>
      <c r="AP19" s="471"/>
      <c r="AQ19" s="101"/>
      <c r="AR19" s="320"/>
      <c r="AS19" s="101"/>
      <c r="AT19" s="74" t="s">
        <v>86</v>
      </c>
      <c r="AU19" s="74" t="s">
        <v>87</v>
      </c>
      <c r="AV19" s="74" t="s">
        <v>88</v>
      </c>
      <c r="AW19" s="31"/>
      <c r="AX19" s="31" t="s">
        <v>128</v>
      </c>
      <c r="AY19" s="64">
        <f>IF(AND(AT18=0,AU18=0,AV18=0),0,+AJ17*1000+AM17+IF(AR18=$AT$4,100,0)+IF(AR18=$AV$4,-100,0))</f>
        <v>0</v>
      </c>
      <c r="BA19" s="62" t="e">
        <f>IF(D20&lt;&gt;"",D20,0)</f>
        <v>#N/A</v>
      </c>
      <c r="BB19" s="62" t="e">
        <f>IF(I20&lt;&gt;"",I20,0)</f>
        <v>#N/A</v>
      </c>
      <c r="BC19" s="62" t="e">
        <f>IF(N20&lt;&gt;"",N20,0)</f>
        <v>#N/A</v>
      </c>
      <c r="BD19" s="62">
        <f>IF(S20&lt;&gt;"",S20,0)</f>
        <v>0</v>
      </c>
      <c r="BE19" s="62" t="e">
        <f>IF(X20&lt;&gt;"",X20,0)</f>
        <v>#N/A</v>
      </c>
      <c r="BF19" s="62" t="e">
        <f>IF(AC20&lt;&gt;"",AC20,0)</f>
        <v>#N/A</v>
      </c>
    </row>
    <row r="20" spans="2:58" ht="24" customHeight="1">
      <c r="B20" s="412"/>
      <c r="C20" s="37" t="s">
        <v>74</v>
      </c>
      <c r="D20" s="38" t="e">
        <f>VLOOKUP("後"&amp;$B17&amp;E$31,'２部北対戦表'!$S$1:$V$89,2,FALSE)</f>
        <v>#N/A</v>
      </c>
      <c r="E20" s="38" t="e">
        <f>IF(D20&lt;&gt;"",IF(D20&gt;F20,"○",IF(D20&lt;F20,"●","△")),"")</f>
        <v>#N/A</v>
      </c>
      <c r="F20" s="38" t="e">
        <f>VLOOKUP("後"&amp;$B17&amp;E$31,'２部北対戦表'!$S$1:$V$89,3,FALSE)</f>
        <v>#N/A</v>
      </c>
      <c r="G20" s="39" t="s">
        <v>75</v>
      </c>
      <c r="H20" s="37" t="s">
        <v>74</v>
      </c>
      <c r="I20" s="38" t="e">
        <f>VLOOKUP("後"&amp;$B17&amp;J$31,'２部北対戦表'!$S$1:$V$89,2,FALSE)</f>
        <v>#N/A</v>
      </c>
      <c r="J20" s="38" t="e">
        <f>IF(I20&lt;&gt;"",IF(I20&gt;K20,"○",IF(I20&lt;K20,"●","△")),"")</f>
        <v>#N/A</v>
      </c>
      <c r="K20" s="38" t="e">
        <f>VLOOKUP("後"&amp;$B17&amp;J$31,'２部北対戦表'!$S$1:$V$89,3,FALSE)</f>
        <v>#N/A</v>
      </c>
      <c r="L20" s="39" t="s">
        <v>75</v>
      </c>
      <c r="M20" s="37" t="s">
        <v>74</v>
      </c>
      <c r="N20" s="38" t="e">
        <f>VLOOKUP("後"&amp;$B17&amp;O$31,'２部北対戦表'!$S$1:$V$89,2,FALSE)</f>
        <v>#N/A</v>
      </c>
      <c r="O20" s="38" t="e">
        <f>IF(N20&lt;&gt;"",IF(N20&gt;P20,"○",IF(N20&lt;P20,"●","△")),"")</f>
        <v>#N/A</v>
      </c>
      <c r="P20" s="38" t="e">
        <f>VLOOKUP("後"&amp;$B17&amp;O$31,'２部北対戦表'!$S$1:$V$89,3,FALSE)</f>
        <v>#N/A</v>
      </c>
      <c r="Q20" s="39" t="s">
        <v>75</v>
      </c>
      <c r="R20" s="420"/>
      <c r="S20" s="421"/>
      <c r="T20" s="421"/>
      <c r="U20" s="421"/>
      <c r="V20" s="422"/>
      <c r="W20" s="37" t="s">
        <v>74</v>
      </c>
      <c r="X20" s="38" t="e">
        <f>VLOOKUP("後"&amp;$B17&amp;Y$31,'２部北対戦表'!$S$1:$V$89,2,FALSE)</f>
        <v>#N/A</v>
      </c>
      <c r="Y20" s="38" t="e">
        <f>IF(X20&lt;&gt;"",IF(X20&gt;Z20,"○",IF(X20&lt;Z20,"●","△")),"")</f>
        <v>#N/A</v>
      </c>
      <c r="Z20" s="38" t="e">
        <f>VLOOKUP("後"&amp;$B17&amp;Y$31,'２部北対戦表'!$S$1:$V$89,3,FALSE)</f>
        <v>#N/A</v>
      </c>
      <c r="AA20" s="39" t="s">
        <v>75</v>
      </c>
      <c r="AB20" s="37" t="s">
        <v>74</v>
      </c>
      <c r="AC20" s="38" t="e">
        <f>VLOOKUP("後"&amp;$B17&amp;AD$31,'２部北対戦表'!$S$1:$V$89,2,FALSE)</f>
        <v>#N/A</v>
      </c>
      <c r="AD20" s="38" t="e">
        <f>IF(AC20&lt;&gt;"",IF(AC20&gt;AE20,"○",IF(AC20&lt;AE20,"●","△")),"")</f>
        <v>#N/A</v>
      </c>
      <c r="AE20" s="38" t="e">
        <f>VLOOKUP("後"&amp;$B17&amp;AD$31,'２部北対戦表'!$S$1:$V$89,3,FALSE)</f>
        <v>#N/A</v>
      </c>
      <c r="AF20" s="38" t="s">
        <v>75</v>
      </c>
      <c r="AG20" s="265"/>
      <c r="AH20" s="266"/>
      <c r="AI20" s="266"/>
      <c r="AJ20" s="456"/>
      <c r="AK20" s="301"/>
      <c r="AL20" s="301"/>
      <c r="AM20" s="298"/>
      <c r="AN20" s="269"/>
      <c r="AO20" s="100"/>
      <c r="AP20" s="100"/>
      <c r="AQ20" s="100"/>
      <c r="AR20" s="100"/>
      <c r="AS20" s="100"/>
      <c r="AT20" s="74" t="e">
        <f>SUM(BA17:BF17)+SUM(BA19:BF19)</f>
        <v>#N/A</v>
      </c>
      <c r="AU20" s="74" t="e">
        <f>SUM(BA18:BF18)+SUM(BA20:BF20)</f>
        <v>#N/A</v>
      </c>
      <c r="AV20" s="56" t="e">
        <f>+AT20-AU20</f>
        <v>#N/A</v>
      </c>
      <c r="AW20" s="31"/>
      <c r="AX20" s="31"/>
      <c r="AY20" s="31"/>
      <c r="BA20" s="63" t="e">
        <f>IF(F20&lt;&gt;"",F20,0)</f>
        <v>#N/A</v>
      </c>
      <c r="BB20" s="63" t="e">
        <f>IF(K20&lt;&gt;"",K20,0)</f>
        <v>#N/A</v>
      </c>
      <c r="BC20" s="63" t="e">
        <f>IF(P20&lt;&gt;"",P20,0)</f>
        <v>#N/A</v>
      </c>
      <c r="BD20" s="63">
        <f>IF(U20&lt;&gt;"",U20,0)</f>
        <v>0</v>
      </c>
      <c r="BE20" s="63" t="e">
        <f>IF(Z20&lt;&gt;"",Z20,0)</f>
        <v>#N/A</v>
      </c>
      <c r="BF20" s="63" t="e">
        <f>IF(AE20&lt;&gt;"",AE20,0)</f>
        <v>#N/A</v>
      </c>
    </row>
    <row r="21" spans="2:58" ht="24" customHeight="1" thickBot="1">
      <c r="B21" s="105" t="str">
        <f>+AN59</f>
        <v>北Ｅ</v>
      </c>
      <c r="C21" s="442">
        <f>VLOOKUP("前"&amp;$B21&amp;E$31,'２部北対戦表'!$S$1:$V$89,4,FALSE)</f>
        <v>40700</v>
      </c>
      <c r="D21" s="443"/>
      <c r="E21" s="443"/>
      <c r="F21" s="443"/>
      <c r="G21" s="444"/>
      <c r="H21" s="442">
        <f>VLOOKUP("前"&amp;$B21&amp;J$31,'２部北対戦表'!$S$1:$V$89,4,FALSE)</f>
        <v>40686</v>
      </c>
      <c r="I21" s="443"/>
      <c r="J21" s="443"/>
      <c r="K21" s="443"/>
      <c r="L21" s="444"/>
      <c r="M21" s="442">
        <f>VLOOKUP("前"&amp;$B21&amp;O$31,'２部北対戦表'!$S$1:$V$89,4,FALSE)</f>
        <v>40741</v>
      </c>
      <c r="N21" s="443"/>
      <c r="O21" s="443"/>
      <c r="P21" s="443"/>
      <c r="Q21" s="444"/>
      <c r="R21" s="442">
        <f>VLOOKUP("前"&amp;$B21&amp;T$31,'２部北対戦表'!$S$1:$V$89,4,FALSE)</f>
        <v>40728</v>
      </c>
      <c r="S21" s="443"/>
      <c r="T21" s="443"/>
      <c r="U21" s="443"/>
      <c r="V21" s="444"/>
      <c r="W21" s="414"/>
      <c r="X21" s="415"/>
      <c r="Y21" s="415"/>
      <c r="Z21" s="415"/>
      <c r="AA21" s="416"/>
      <c r="AB21" s="442">
        <f>VLOOKUP("前"&amp;$B21&amp;AD$31,'２部北対戦表'!$S$1:$V$89,4,FALSE)</f>
        <v>40714</v>
      </c>
      <c r="AC21" s="443"/>
      <c r="AD21" s="443"/>
      <c r="AE21" s="443"/>
      <c r="AF21" s="443"/>
      <c r="AG21" s="452" t="str">
        <f>IF(AND($AT22=0,$AU22=0,$AV22=0),"",AT22)</f>
        <v/>
      </c>
      <c r="AH21" s="451" t="str">
        <f>IF(AND($AT22=0,$AU22=0,$AV22=0),"",AU22)</f>
        <v/>
      </c>
      <c r="AI21" s="451" t="str">
        <f>IF(AND($AT22=0,$AU22=0,$AV22=0),"",AV22)</f>
        <v/>
      </c>
      <c r="AJ21" s="455" t="str">
        <f>IF(AND($AT22=0,$AU22=0,$AV22=0),"",AW22+AP22)</f>
        <v/>
      </c>
      <c r="AK21" s="253" t="str">
        <f>IF(AND($AT22=0,$AU22=0,$AV22=0),"",AT24)</f>
        <v/>
      </c>
      <c r="AL21" s="253" t="str">
        <f>IF(AND($AT22=0,$AU22=0,$AV22=0),"",AU24)</f>
        <v/>
      </c>
      <c r="AM21" s="254" t="str">
        <f>IF(AND($AT22=0,$AU22=0,$AV22=0),"",AV24)</f>
        <v/>
      </c>
      <c r="AN21" s="267" t="str">
        <f>IF(AND($AT22=0,$AU22=0,$AV22=0),"",RANK(AY23,AY$7:AY$27))</f>
        <v/>
      </c>
      <c r="AT21" s="66" t="s">
        <v>82</v>
      </c>
      <c r="AU21" s="66" t="s">
        <v>83</v>
      </c>
      <c r="AV21" s="66" t="s">
        <v>84</v>
      </c>
      <c r="AW21" s="66" t="s">
        <v>85</v>
      </c>
      <c r="AX21" s="30"/>
      <c r="AY21" s="30"/>
      <c r="BA21" s="61">
        <f>IF(D22&lt;&gt;"",D22,0)</f>
        <v>0</v>
      </c>
      <c r="BB21" s="61">
        <f>IF(I22&lt;&gt;"",I22,0)</f>
        <v>0</v>
      </c>
      <c r="BC21" s="61">
        <f>IF(N22&lt;&gt;"",N22,0)</f>
        <v>0</v>
      </c>
      <c r="BD21" s="61">
        <f>IF(S22&lt;&gt;"",S22,0)</f>
        <v>0</v>
      </c>
      <c r="BE21" s="61">
        <f>IF(X22&lt;&gt;"",X22,0)</f>
        <v>0</v>
      </c>
      <c r="BF21" s="61">
        <f>IF(AC22&lt;&gt;"",AC22,0)</f>
        <v>0</v>
      </c>
    </row>
    <row r="22" spans="2:58" ht="24" customHeight="1">
      <c r="B22" s="411" t="str">
        <f>VLOOKUP(B21,参加チーム!$B$5:$G$73,IF($AG$3=1,4,5),FALSE)</f>
        <v>ステラミーゴ</v>
      </c>
      <c r="C22" s="40" t="s">
        <v>74</v>
      </c>
      <c r="D22" s="41" t="str">
        <f>VLOOKUP("前"&amp;$B21&amp;E$31,'２部北対戦表'!$S$1:$V$89,2,FALSE)</f>
        <v/>
      </c>
      <c r="E22" s="41" t="str">
        <f>IF(D22&lt;&gt;"",IF(D22&gt;F22,"○",IF(D22&lt;F22,"●","△")),"-")</f>
        <v>-</v>
      </c>
      <c r="F22" s="41" t="str">
        <f>VLOOKUP("前"&amp;$B21&amp;E$31,'２部北対戦表'!$S$1:$V$89,3,FALSE)</f>
        <v/>
      </c>
      <c r="G22" s="42" t="s">
        <v>75</v>
      </c>
      <c r="H22" s="40" t="s">
        <v>74</v>
      </c>
      <c r="I22" s="41" t="str">
        <f>VLOOKUP("前"&amp;$B21&amp;J$31,'２部北対戦表'!$S$1:$V$89,2,FALSE)</f>
        <v/>
      </c>
      <c r="J22" s="41" t="str">
        <f>IF(I22&lt;&gt;"",IF(I22&gt;K22,"○",IF(I22&lt;K22,"●","△")),"-")</f>
        <v>-</v>
      </c>
      <c r="K22" s="41" t="str">
        <f>VLOOKUP("前"&amp;$B21&amp;J$31,'２部北対戦表'!$S$1:$V$89,3,FALSE)</f>
        <v/>
      </c>
      <c r="L22" s="42" t="s">
        <v>75</v>
      </c>
      <c r="M22" s="40" t="s">
        <v>74</v>
      </c>
      <c r="N22" s="41" t="str">
        <f>VLOOKUP("前"&amp;$B21&amp;O$31,'２部北対戦表'!$S$1:$V$89,2,FALSE)</f>
        <v/>
      </c>
      <c r="O22" s="41" t="str">
        <f>IF(N22&lt;&gt;"",IF(N22&gt;P22,"○",IF(N22&lt;P22,"●","△")),"-")</f>
        <v>-</v>
      </c>
      <c r="P22" s="41" t="str">
        <f>VLOOKUP("前"&amp;$B21&amp;O$31,'２部北対戦表'!$S$1:$V$89,3,FALSE)</f>
        <v/>
      </c>
      <c r="Q22" s="42" t="s">
        <v>75</v>
      </c>
      <c r="R22" s="40" t="s">
        <v>74</v>
      </c>
      <c r="S22" s="41" t="str">
        <f>VLOOKUP("前"&amp;$B21&amp;T$31,'２部北対戦表'!$S$1:$V$89,2,FALSE)</f>
        <v/>
      </c>
      <c r="T22" s="41" t="str">
        <f>IF(S22&lt;&gt;"",IF(S22&gt;U22,"○",IF(S22&lt;U22,"●","△")),"-")</f>
        <v>-</v>
      </c>
      <c r="U22" s="41" t="str">
        <f>VLOOKUP("前"&amp;$B21&amp;T$31,'２部北対戦表'!$S$1:$V$89,3,FALSE)</f>
        <v/>
      </c>
      <c r="V22" s="42" t="s">
        <v>75</v>
      </c>
      <c r="W22" s="417"/>
      <c r="X22" s="418"/>
      <c r="Y22" s="418"/>
      <c r="Z22" s="418"/>
      <c r="AA22" s="419"/>
      <c r="AB22" s="40" t="s">
        <v>74</v>
      </c>
      <c r="AC22" s="41" t="str">
        <f>VLOOKUP("前"&amp;$B21&amp;AD$31,'２部北対戦表'!$S$1:$V$89,2,FALSE)</f>
        <v/>
      </c>
      <c r="AD22" s="41" t="str">
        <f>IF(AC22&lt;&gt;"",IF(AC22&gt;AE22,"○",IF(AC22&lt;AE22,"●","△")),"-")</f>
        <v>-</v>
      </c>
      <c r="AE22" s="41" t="str">
        <f>VLOOKUP("前"&amp;$B21&amp;AD$31,'２部北対戦表'!$S$1:$V$89,3,FALSE)</f>
        <v/>
      </c>
      <c r="AF22" s="41" t="s">
        <v>75</v>
      </c>
      <c r="AG22" s="264"/>
      <c r="AH22" s="255"/>
      <c r="AI22" s="255"/>
      <c r="AJ22" s="453"/>
      <c r="AK22" s="253"/>
      <c r="AL22" s="253"/>
      <c r="AM22" s="254"/>
      <c r="AN22" s="268"/>
      <c r="AP22" s="302"/>
      <c r="AQ22" s="60"/>
      <c r="AR22" s="319" t="s">
        <v>120</v>
      </c>
      <c r="AS22" s="60"/>
      <c r="AT22" s="32">
        <f>COUNTIF($C21:$AF24,"○")</f>
        <v>0</v>
      </c>
      <c r="AU22" s="32">
        <f>COUNTIF($C21:$AF24,"△")</f>
        <v>0</v>
      </c>
      <c r="AV22" s="32">
        <f>COUNTIF($C21:$AF24,"●")</f>
        <v>0</v>
      </c>
      <c r="AW22" s="66">
        <f>AT22*3+AU22</f>
        <v>0</v>
      </c>
      <c r="AX22" s="30"/>
      <c r="AY22" s="30"/>
      <c r="BA22" s="62">
        <f>IF(F22&lt;&gt;"",F22,0)</f>
        <v>0</v>
      </c>
      <c r="BB22" s="62">
        <f>IF(K22&lt;&gt;"",K22,0)</f>
        <v>0</v>
      </c>
      <c r="BC22" s="62">
        <f>IF(P22&lt;&gt;"",P22,0)</f>
        <v>0</v>
      </c>
      <c r="BD22" s="62">
        <f>IF(U22&lt;&gt;"",U22,0)</f>
        <v>0</v>
      </c>
      <c r="BE22" s="62">
        <f>IF(Z22&lt;&gt;"",Z22,0)</f>
        <v>0</v>
      </c>
      <c r="BF22" s="62">
        <f>IF(AE22&lt;&gt;"",AE22,0)</f>
        <v>0</v>
      </c>
    </row>
    <row r="23" spans="2:58" ht="24" customHeight="1" thickBot="1">
      <c r="B23" s="411"/>
      <c r="C23" s="413" t="e">
        <f>VLOOKUP("後"&amp;$B21&amp;E$31,'２部北対戦表'!$S$1:$V$89,4,FALSE)</f>
        <v>#N/A</v>
      </c>
      <c r="D23" s="306"/>
      <c r="E23" s="306"/>
      <c r="F23" s="306"/>
      <c r="G23" s="307"/>
      <c r="H23" s="413" t="e">
        <f>VLOOKUP("後"&amp;$B21&amp;J$31,'２部北対戦表'!$S$1:$V$89,4,FALSE)</f>
        <v>#N/A</v>
      </c>
      <c r="I23" s="306"/>
      <c r="J23" s="306"/>
      <c r="K23" s="306"/>
      <c r="L23" s="307"/>
      <c r="M23" s="413" t="e">
        <f>VLOOKUP("後"&amp;$B21&amp;O$31,'２部北対戦表'!$S$1:$V$89,4,FALSE)</f>
        <v>#N/A</v>
      </c>
      <c r="N23" s="306"/>
      <c r="O23" s="306"/>
      <c r="P23" s="306"/>
      <c r="Q23" s="307"/>
      <c r="R23" s="413" t="e">
        <f>VLOOKUP("後"&amp;$B21&amp;T$31,'２部北対戦表'!$S$1:$V$89,4,FALSE)</f>
        <v>#N/A</v>
      </c>
      <c r="S23" s="306"/>
      <c r="T23" s="306"/>
      <c r="U23" s="306"/>
      <c r="V23" s="307"/>
      <c r="W23" s="417"/>
      <c r="X23" s="418"/>
      <c r="Y23" s="418"/>
      <c r="Z23" s="418"/>
      <c r="AA23" s="419"/>
      <c r="AB23" s="425" t="e">
        <f>VLOOKUP("後"&amp;$B21&amp;AD$31,'２部北対戦表'!$S$1:$V$89,4,FALSE)</f>
        <v>#N/A</v>
      </c>
      <c r="AC23" s="426"/>
      <c r="AD23" s="426"/>
      <c r="AE23" s="426"/>
      <c r="AF23" s="426"/>
      <c r="AG23" s="264"/>
      <c r="AH23" s="255"/>
      <c r="AI23" s="255"/>
      <c r="AJ23" s="453"/>
      <c r="AK23" s="253"/>
      <c r="AL23" s="253"/>
      <c r="AM23" s="254"/>
      <c r="AN23" s="268"/>
      <c r="AP23" s="303"/>
      <c r="AQ23" s="60"/>
      <c r="AR23" s="320"/>
      <c r="AS23" s="60"/>
      <c r="AT23" s="74" t="s">
        <v>86</v>
      </c>
      <c r="AU23" s="74" t="s">
        <v>87</v>
      </c>
      <c r="AV23" s="74" t="s">
        <v>88</v>
      </c>
      <c r="AW23" s="31"/>
      <c r="AX23" s="31" t="s">
        <v>128</v>
      </c>
      <c r="AY23" s="64">
        <f>IF(AND(AT22=0,AU22=0,AV22=0),0,+AJ21*1000+AM21+IF(AR22=$AT$4,100,0)+IF(AR22=$AV$4,-100,0))</f>
        <v>0</v>
      </c>
      <c r="BA23" s="62" t="e">
        <f>IF(D24&lt;&gt;"",D24,0)</f>
        <v>#N/A</v>
      </c>
      <c r="BB23" s="62" t="e">
        <f>IF(I24&lt;&gt;"",I24,0)</f>
        <v>#N/A</v>
      </c>
      <c r="BC23" s="62" t="e">
        <f>IF(N24&lt;&gt;"",N24,0)</f>
        <v>#N/A</v>
      </c>
      <c r="BD23" s="62" t="e">
        <f>IF(S24&lt;&gt;"",S24,0)</f>
        <v>#N/A</v>
      </c>
      <c r="BE23" s="62">
        <f>IF(X24&lt;&gt;"",X24,0)</f>
        <v>0</v>
      </c>
      <c r="BF23" s="62" t="e">
        <f>IF(AC24&lt;&gt;"",AC24,0)</f>
        <v>#N/A</v>
      </c>
    </row>
    <row r="24" spans="2:58" ht="24" customHeight="1">
      <c r="B24" s="412"/>
      <c r="C24" s="37" t="s">
        <v>74</v>
      </c>
      <c r="D24" s="38" t="e">
        <f>VLOOKUP("後"&amp;$B21&amp;E$31,'２部北対戦表'!$S$1:$V$89,2,FALSE)</f>
        <v>#N/A</v>
      </c>
      <c r="E24" s="38" t="e">
        <f>IF(D24&lt;&gt;"",IF(D24&gt;F24,"○",IF(D24&lt;F24,"●","△")),"")</f>
        <v>#N/A</v>
      </c>
      <c r="F24" s="38" t="e">
        <f>VLOOKUP("後"&amp;$B21&amp;E$31,'２部北対戦表'!$S$1:$V$89,3,FALSE)</f>
        <v>#N/A</v>
      </c>
      <c r="G24" s="39" t="s">
        <v>75</v>
      </c>
      <c r="H24" s="37" t="s">
        <v>74</v>
      </c>
      <c r="I24" s="38" t="e">
        <f>VLOOKUP("後"&amp;$B21&amp;J$31,'２部北対戦表'!$S$1:$V$89,2,FALSE)</f>
        <v>#N/A</v>
      </c>
      <c r="J24" s="38" t="e">
        <f>IF(I24&lt;&gt;"",IF(I24&gt;K24,"○",IF(I24&lt;K24,"●","△")),"")</f>
        <v>#N/A</v>
      </c>
      <c r="K24" s="38" t="e">
        <f>VLOOKUP("後"&amp;$B21&amp;J$31,'２部北対戦表'!$S$1:$V$89,3,FALSE)</f>
        <v>#N/A</v>
      </c>
      <c r="L24" s="39" t="s">
        <v>75</v>
      </c>
      <c r="M24" s="37" t="s">
        <v>74</v>
      </c>
      <c r="N24" s="38" t="e">
        <f>VLOOKUP("後"&amp;$B21&amp;O$31,'２部北対戦表'!$S$1:$V$89,2,FALSE)</f>
        <v>#N/A</v>
      </c>
      <c r="O24" s="38" t="e">
        <f>IF(N24&lt;&gt;"",IF(N24&gt;P24,"○",IF(N24&lt;P24,"●","△")),"")</f>
        <v>#N/A</v>
      </c>
      <c r="P24" s="38" t="e">
        <f>VLOOKUP("後"&amp;$B21&amp;O$31,'２部北対戦表'!$S$1:$V$89,3,FALSE)</f>
        <v>#N/A</v>
      </c>
      <c r="Q24" s="39" t="s">
        <v>75</v>
      </c>
      <c r="R24" s="37" t="s">
        <v>74</v>
      </c>
      <c r="S24" s="38" t="e">
        <f>VLOOKUP("後"&amp;$B21&amp;T$31,'２部北対戦表'!$S$1:$V$89,2,FALSE)</f>
        <v>#N/A</v>
      </c>
      <c r="T24" s="38" t="e">
        <f>IF(S24&lt;&gt;"",IF(S24&gt;U24,"○",IF(S24&lt;U24,"●","△")),"")</f>
        <v>#N/A</v>
      </c>
      <c r="U24" s="38" t="e">
        <f>VLOOKUP("後"&amp;$B21&amp;T$31,'２部北対戦表'!$S$1:$V$89,3,FALSE)</f>
        <v>#N/A</v>
      </c>
      <c r="V24" s="39" t="s">
        <v>75</v>
      </c>
      <c r="W24" s="420"/>
      <c r="X24" s="421"/>
      <c r="Y24" s="421"/>
      <c r="Z24" s="421"/>
      <c r="AA24" s="422"/>
      <c r="AB24" s="37" t="s">
        <v>74</v>
      </c>
      <c r="AC24" s="38" t="e">
        <f>VLOOKUP("後"&amp;$B21&amp;AD$31,'２部北対戦表'!$S$1:$V$89,2,FALSE)</f>
        <v>#N/A</v>
      </c>
      <c r="AD24" s="38" t="e">
        <f>IF(AC24&lt;&gt;"",IF(AC24&gt;AE24,"○",IF(AC24&lt;AE24,"●","△")),"")</f>
        <v>#N/A</v>
      </c>
      <c r="AE24" s="38" t="e">
        <f>VLOOKUP("後"&amp;$B21&amp;AD$31,'２部北対戦表'!$S$1:$V$89,3,FALSE)</f>
        <v>#N/A</v>
      </c>
      <c r="AF24" s="38" t="s">
        <v>75</v>
      </c>
      <c r="AG24" s="265"/>
      <c r="AH24" s="266"/>
      <c r="AI24" s="266"/>
      <c r="AJ24" s="456"/>
      <c r="AK24" s="253"/>
      <c r="AL24" s="253"/>
      <c r="AM24" s="254"/>
      <c r="AN24" s="269"/>
      <c r="AT24" s="74" t="e">
        <f>SUM(BA21:BF21)+SUM(BA23:BF23)</f>
        <v>#N/A</v>
      </c>
      <c r="AU24" s="74" t="e">
        <f>SUM(BA22:BF22)+SUM(BA24:BF24)</f>
        <v>#N/A</v>
      </c>
      <c r="AV24" s="56" t="e">
        <f>+AT24-AU24</f>
        <v>#N/A</v>
      </c>
      <c r="AW24" s="31"/>
      <c r="AX24" s="31"/>
      <c r="AY24" s="31"/>
      <c r="BA24" s="63" t="e">
        <f>IF(F24&lt;&gt;"",F24,0)</f>
        <v>#N/A</v>
      </c>
      <c r="BB24" s="63" t="e">
        <f>IF(K24&lt;&gt;"",K24,0)</f>
        <v>#N/A</v>
      </c>
      <c r="BC24" s="63" t="e">
        <f>IF(P24&lt;&gt;"",P24,0)</f>
        <v>#N/A</v>
      </c>
      <c r="BD24" s="63" t="e">
        <f>IF(U24&lt;&gt;"",U24,0)</f>
        <v>#N/A</v>
      </c>
      <c r="BE24" s="63">
        <f>IF(Z24&lt;&gt;"",Z24,0)</f>
        <v>0</v>
      </c>
      <c r="BF24" s="63" t="e">
        <f>IF(AE24&lt;&gt;"",AE24,0)</f>
        <v>#N/A</v>
      </c>
    </row>
    <row r="25" spans="2:58" ht="24" customHeight="1" thickBot="1">
      <c r="B25" s="2" t="str">
        <f>+AN60</f>
        <v>北Ｆ</v>
      </c>
      <c r="C25" s="439">
        <f>VLOOKUP("前"&amp;$B25&amp;E$31,'２部北対戦表'!$S$1:$V$89,4,FALSE)</f>
        <v>40686</v>
      </c>
      <c r="D25" s="440"/>
      <c r="E25" s="440"/>
      <c r="F25" s="440"/>
      <c r="G25" s="441"/>
      <c r="H25" s="439">
        <f>VLOOKUP("前"&amp;$B25&amp;J$31,'２部北対戦表'!$S$1:$V$89,4,FALSE)</f>
        <v>40728</v>
      </c>
      <c r="I25" s="440"/>
      <c r="J25" s="440"/>
      <c r="K25" s="440"/>
      <c r="L25" s="441"/>
      <c r="M25" s="439">
        <f>VLOOKUP("前"&amp;$B25&amp;O$31,'２部北対戦表'!$S$1:$V$89,4,FALSE)</f>
        <v>40700</v>
      </c>
      <c r="N25" s="440"/>
      <c r="O25" s="440"/>
      <c r="P25" s="440"/>
      <c r="Q25" s="441"/>
      <c r="R25" s="439">
        <f>VLOOKUP("前"&amp;$B25&amp;T$31,'２部北対戦表'!$S$1:$V$89,4,FALSE)</f>
        <v>40741</v>
      </c>
      <c r="S25" s="440"/>
      <c r="T25" s="440"/>
      <c r="U25" s="440"/>
      <c r="V25" s="441"/>
      <c r="W25" s="439">
        <f>VLOOKUP("前"&amp;$B25&amp;Y$31,'２部北対戦表'!$S$1:$V$89,4,FALSE)</f>
        <v>40714</v>
      </c>
      <c r="X25" s="440"/>
      <c r="Y25" s="440"/>
      <c r="Z25" s="440"/>
      <c r="AA25" s="441"/>
      <c r="AB25" s="445"/>
      <c r="AC25" s="446"/>
      <c r="AD25" s="446"/>
      <c r="AE25" s="446"/>
      <c r="AF25" s="447"/>
      <c r="AG25" s="264" t="str">
        <f>IF(AND($AT26=0,$AU26=0,$AV26=0),"",AT26)</f>
        <v/>
      </c>
      <c r="AH25" s="255" t="str">
        <f>IF(AND($AT26=0,$AU26=0,$AV26=0),"",AU26)</f>
        <v/>
      </c>
      <c r="AI25" s="255" t="str">
        <f>IF(AND($AT26=0,$AU26=0,$AV26=0),"",AV26)</f>
        <v/>
      </c>
      <c r="AJ25" s="453" t="str">
        <f>IF(AND($AT26=0,$AU26=0,$AV26=0),"",AW26+AP26)</f>
        <v/>
      </c>
      <c r="AK25" s="301" t="str">
        <f>IF(AND($AT26=0,$AU26=0,$AV26=0),"",AT28)</f>
        <v/>
      </c>
      <c r="AL25" s="301" t="str">
        <f>IF(AND($AT26=0,$AU26=0,$AV26=0),"",AU28)</f>
        <v/>
      </c>
      <c r="AM25" s="298" t="str">
        <f>IF(AND($AT26=0,$AU26=0,$AV26=0),"",AV28)</f>
        <v/>
      </c>
      <c r="AN25" s="268" t="str">
        <f>IF(AND($AT26=0,$AU26=0,$AV26=0),"",RANK(AY27,AY$7:AY$27))</f>
        <v/>
      </c>
      <c r="AT25" s="66" t="s">
        <v>82</v>
      </c>
      <c r="AU25" s="66" t="s">
        <v>83</v>
      </c>
      <c r="AV25" s="66" t="s">
        <v>84</v>
      </c>
      <c r="AW25" s="66" t="s">
        <v>85</v>
      </c>
      <c r="AX25" s="30"/>
      <c r="AY25" s="30"/>
      <c r="BA25" s="61">
        <f>IF(D26&lt;&gt;"",D26,0)</f>
        <v>0</v>
      </c>
      <c r="BB25" s="61">
        <f>IF(I26&lt;&gt;"",I26,0)</f>
        <v>0</v>
      </c>
      <c r="BC25" s="61">
        <f>IF(N26&lt;&gt;"",N26,0)</f>
        <v>0</v>
      </c>
      <c r="BD25" s="61">
        <f>IF(S26&lt;&gt;"",S26,0)</f>
        <v>0</v>
      </c>
      <c r="BE25" s="61">
        <f>IF(X26&lt;&gt;"",X26,0)</f>
        <v>0</v>
      </c>
      <c r="BF25" s="61">
        <f>IF(AC26&lt;&gt;"",AC26,0)</f>
        <v>0</v>
      </c>
    </row>
    <row r="26" spans="2:58" ht="24" customHeight="1">
      <c r="B26" s="423" t="str">
        <f>VLOOKUP(B25,参加チーム!$B$5:$G$73,IF($AG$3=1,4,5),FALSE)</f>
        <v>玉蹴</v>
      </c>
      <c r="C26" s="40" t="s">
        <v>74</v>
      </c>
      <c r="D26" s="41" t="str">
        <f>VLOOKUP("前"&amp;$B25&amp;E$31,'２部北対戦表'!$S$1:$V$89,2,FALSE)</f>
        <v/>
      </c>
      <c r="E26" s="41" t="str">
        <f>IF(D26&lt;&gt;"",IF(D26&gt;F26,"○",IF(D26&lt;F26,"●","△")),"-")</f>
        <v>-</v>
      </c>
      <c r="F26" s="41" t="str">
        <f>VLOOKUP("前"&amp;$B25&amp;E$31,'２部北対戦表'!$S$1:$V$89,3,FALSE)</f>
        <v/>
      </c>
      <c r="G26" s="42" t="s">
        <v>75</v>
      </c>
      <c r="H26" s="40" t="s">
        <v>74</v>
      </c>
      <c r="I26" s="41" t="str">
        <f>VLOOKUP("前"&amp;$B25&amp;J$31,'２部北対戦表'!$S$1:$V$89,2,FALSE)</f>
        <v/>
      </c>
      <c r="J26" s="41" t="str">
        <f>IF(I26&lt;&gt;"",IF(I26&gt;K26,"○",IF(I26&lt;K26,"●","△")),"-")</f>
        <v>-</v>
      </c>
      <c r="K26" s="41" t="str">
        <f>VLOOKUP("前"&amp;$B25&amp;J$31,'２部北対戦表'!$S$1:$V$89,3,FALSE)</f>
        <v/>
      </c>
      <c r="L26" s="42" t="s">
        <v>75</v>
      </c>
      <c r="M26" s="40" t="s">
        <v>74</v>
      </c>
      <c r="N26" s="41" t="str">
        <f>VLOOKUP("前"&amp;$B25&amp;O$31,'２部北対戦表'!$S$1:$V$89,2,FALSE)</f>
        <v/>
      </c>
      <c r="O26" s="41" t="str">
        <f>IF(N26&lt;&gt;"",IF(N26&gt;P26,"○",IF(N26&lt;P26,"●","△")),"-")</f>
        <v>-</v>
      </c>
      <c r="P26" s="41" t="str">
        <f>VLOOKUP("前"&amp;$B25&amp;O$31,'２部北対戦表'!$S$1:$V$89,3,FALSE)</f>
        <v/>
      </c>
      <c r="Q26" s="42" t="s">
        <v>75</v>
      </c>
      <c r="R26" s="40" t="s">
        <v>74</v>
      </c>
      <c r="S26" s="41" t="str">
        <f>VLOOKUP("前"&amp;$B25&amp;T$31,'２部北対戦表'!$S$1:$V$89,2,FALSE)</f>
        <v/>
      </c>
      <c r="T26" s="41" t="str">
        <f>IF(S26&lt;&gt;"",IF(S26&gt;U26,"○",IF(S26&lt;U26,"●","△")),"-")</f>
        <v>-</v>
      </c>
      <c r="U26" s="41" t="str">
        <f>VLOOKUP("前"&amp;$B25&amp;T$31,'２部北対戦表'!$S$1:$V$89,3,FALSE)</f>
        <v/>
      </c>
      <c r="V26" s="42" t="s">
        <v>75</v>
      </c>
      <c r="W26" s="40" t="s">
        <v>74</v>
      </c>
      <c r="X26" s="41" t="str">
        <f>VLOOKUP("前"&amp;$B25&amp;Y$31,'２部北対戦表'!$S$1:$V$89,2,FALSE)</f>
        <v/>
      </c>
      <c r="Y26" s="41" t="str">
        <f>IF(X26&lt;&gt;"",IF(X26&gt;Z26,"○",IF(X26&lt;Z26,"●","△")),"-")</f>
        <v>-</v>
      </c>
      <c r="Z26" s="41" t="str">
        <f>VLOOKUP("前"&amp;$B25&amp;Y$31,'２部北対戦表'!$S$1:$V$89,3,FALSE)</f>
        <v/>
      </c>
      <c r="AA26" s="42" t="s">
        <v>75</v>
      </c>
      <c r="AB26" s="445"/>
      <c r="AC26" s="446"/>
      <c r="AD26" s="446"/>
      <c r="AE26" s="446"/>
      <c r="AF26" s="447"/>
      <c r="AG26" s="264"/>
      <c r="AH26" s="255"/>
      <c r="AI26" s="255"/>
      <c r="AJ26" s="453"/>
      <c r="AK26" s="253"/>
      <c r="AL26" s="253"/>
      <c r="AM26" s="254"/>
      <c r="AN26" s="268"/>
      <c r="AP26" s="302"/>
      <c r="AQ26" s="60"/>
      <c r="AR26" s="319" t="s">
        <v>120</v>
      </c>
      <c r="AS26" s="60"/>
      <c r="AT26" s="32">
        <f>COUNTIF($C25:$AF28,"○")</f>
        <v>0</v>
      </c>
      <c r="AU26" s="32">
        <f>COUNTIF($C25:$AF28,"△")</f>
        <v>0</v>
      </c>
      <c r="AV26" s="32">
        <f>COUNTIF($C25:$AF28,"●")</f>
        <v>0</v>
      </c>
      <c r="AW26" s="66">
        <f>AT26*3+AU26</f>
        <v>0</v>
      </c>
      <c r="AX26" s="30"/>
      <c r="AY26" s="30"/>
      <c r="BA26" s="62">
        <f>IF(F26&lt;&gt;"",F26,0)</f>
        <v>0</v>
      </c>
      <c r="BB26" s="62">
        <f>IF(K26&lt;&gt;"",K26,0)</f>
        <v>0</v>
      </c>
      <c r="BC26" s="62">
        <f>IF(P26&lt;&gt;"",P26,0)</f>
        <v>0</v>
      </c>
      <c r="BD26" s="62">
        <f>IF(U26&lt;&gt;"",U26,0)</f>
        <v>0</v>
      </c>
      <c r="BE26" s="62">
        <f>IF(Z26&lt;&gt;"",Z26,0)</f>
        <v>0</v>
      </c>
      <c r="BF26" s="62">
        <f>IF(AE26&lt;&gt;"",AE26,0)</f>
        <v>0</v>
      </c>
    </row>
    <row r="27" spans="2:58" ht="24" customHeight="1" thickBot="1">
      <c r="B27" s="423"/>
      <c r="C27" s="413" t="e">
        <f>VLOOKUP("後"&amp;$B25&amp;E$31,'２部北対戦表'!$S$1:$V$89,4,FALSE)</f>
        <v>#N/A</v>
      </c>
      <c r="D27" s="306"/>
      <c r="E27" s="306"/>
      <c r="F27" s="306"/>
      <c r="G27" s="307"/>
      <c r="H27" s="413" t="e">
        <f>VLOOKUP("後"&amp;$B25&amp;J$31,'２部北対戦表'!$S$1:$V$89,4,FALSE)</f>
        <v>#N/A</v>
      </c>
      <c r="I27" s="306"/>
      <c r="J27" s="306"/>
      <c r="K27" s="306"/>
      <c r="L27" s="307"/>
      <c r="M27" s="413" t="e">
        <f>VLOOKUP("後"&amp;$B25&amp;O$31,'２部北対戦表'!$S$1:$V$89,4,FALSE)</f>
        <v>#N/A</v>
      </c>
      <c r="N27" s="306"/>
      <c r="O27" s="306"/>
      <c r="P27" s="306"/>
      <c r="Q27" s="307"/>
      <c r="R27" s="413" t="e">
        <f>VLOOKUP("後"&amp;$B25&amp;T$31,'２部北対戦表'!$S$1:$V$89,4,FALSE)</f>
        <v>#N/A</v>
      </c>
      <c r="S27" s="306"/>
      <c r="T27" s="306"/>
      <c r="U27" s="306"/>
      <c r="V27" s="307"/>
      <c r="W27" s="413" t="e">
        <f>VLOOKUP("後"&amp;$B25&amp;Y$31,'２部北対戦表'!$S$1:$V$89,4,FALSE)</f>
        <v>#N/A</v>
      </c>
      <c r="X27" s="306"/>
      <c r="Y27" s="306"/>
      <c r="Z27" s="306"/>
      <c r="AA27" s="307"/>
      <c r="AB27" s="445"/>
      <c r="AC27" s="446"/>
      <c r="AD27" s="446"/>
      <c r="AE27" s="446"/>
      <c r="AF27" s="447"/>
      <c r="AG27" s="264"/>
      <c r="AH27" s="255"/>
      <c r="AI27" s="255"/>
      <c r="AJ27" s="453"/>
      <c r="AK27" s="253"/>
      <c r="AL27" s="253"/>
      <c r="AM27" s="254"/>
      <c r="AN27" s="268"/>
      <c r="AP27" s="303"/>
      <c r="AQ27" s="60"/>
      <c r="AR27" s="320"/>
      <c r="AS27" s="60"/>
      <c r="AT27" s="74" t="s">
        <v>86</v>
      </c>
      <c r="AU27" s="74" t="s">
        <v>87</v>
      </c>
      <c r="AV27" s="74" t="s">
        <v>88</v>
      </c>
      <c r="AW27" s="31"/>
      <c r="AX27" s="31" t="s">
        <v>128</v>
      </c>
      <c r="AY27" s="64">
        <f>IF(AND(AT26=0,AU26=0,AV26=0),0,+AJ25*1000+AM25+IF(AR26=$AT$4,100,0)+IF(AR26=$AV$4,-100,0))</f>
        <v>0</v>
      </c>
      <c r="BA27" s="62" t="e">
        <f>IF(D28&lt;&gt;"",D28,0)</f>
        <v>#N/A</v>
      </c>
      <c r="BB27" s="62" t="e">
        <f>IF(I28&lt;&gt;"",I28,0)</f>
        <v>#N/A</v>
      </c>
      <c r="BC27" s="62" t="e">
        <f>IF(N28&lt;&gt;"",N28,0)</f>
        <v>#N/A</v>
      </c>
      <c r="BD27" s="62" t="e">
        <f>IF(S28&lt;&gt;"",S28,0)</f>
        <v>#N/A</v>
      </c>
      <c r="BE27" s="62" t="e">
        <f>IF(X28&lt;&gt;"",X28,0)</f>
        <v>#N/A</v>
      </c>
      <c r="BF27" s="62">
        <f>IF(AC28&lt;&gt;"",AC28,0)</f>
        <v>0</v>
      </c>
    </row>
    <row r="28" spans="2:58" ht="24" customHeight="1" thickBot="1">
      <c r="B28" s="424"/>
      <c r="C28" s="44" t="s">
        <v>74</v>
      </c>
      <c r="D28" s="45" t="e">
        <f>VLOOKUP("後"&amp;$B25&amp;E$31,'２部北対戦表'!$S$1:$V$89,2,FALSE)</f>
        <v>#N/A</v>
      </c>
      <c r="E28" s="45" t="e">
        <f>IF(D28&lt;&gt;"",IF(D28&gt;F28,"○",IF(D28&lt;F28,"●","△")),"")</f>
        <v>#N/A</v>
      </c>
      <c r="F28" s="45" t="e">
        <f>VLOOKUP("後"&amp;$B25&amp;E$31,'２部北対戦表'!$S$1:$V$89,3,FALSE)</f>
        <v>#N/A</v>
      </c>
      <c r="G28" s="46" t="s">
        <v>75</v>
      </c>
      <c r="H28" s="44" t="s">
        <v>74</v>
      </c>
      <c r="I28" s="45" t="e">
        <f>VLOOKUP("後"&amp;$B25&amp;J$31,'２部北対戦表'!$S$1:$V$89,2,FALSE)</f>
        <v>#N/A</v>
      </c>
      <c r="J28" s="45" t="e">
        <f>IF(I28&lt;&gt;"",IF(I28&gt;K28,"○",IF(I28&lt;K28,"●","△")),"")</f>
        <v>#N/A</v>
      </c>
      <c r="K28" s="45" t="e">
        <f>VLOOKUP("後"&amp;$B25&amp;J$31,'２部北対戦表'!$S$1:$V$89,3,FALSE)</f>
        <v>#N/A</v>
      </c>
      <c r="L28" s="46" t="s">
        <v>75</v>
      </c>
      <c r="M28" s="44" t="s">
        <v>74</v>
      </c>
      <c r="N28" s="45" t="e">
        <f>VLOOKUP("後"&amp;$B25&amp;O$31,'２部北対戦表'!$S$1:$V$89,2,FALSE)</f>
        <v>#N/A</v>
      </c>
      <c r="O28" s="45" t="e">
        <f>IF(N28&lt;&gt;"",IF(N28&gt;P28,"○",IF(N28&lt;P28,"●","△")),"")</f>
        <v>#N/A</v>
      </c>
      <c r="P28" s="45" t="e">
        <f>VLOOKUP("後"&amp;$B25&amp;O$31,'２部北対戦表'!$S$1:$V$89,3,FALSE)</f>
        <v>#N/A</v>
      </c>
      <c r="Q28" s="46" t="s">
        <v>75</v>
      </c>
      <c r="R28" s="44" t="s">
        <v>74</v>
      </c>
      <c r="S28" s="45" t="e">
        <f>VLOOKUP("後"&amp;$B25&amp;T$31,'２部北対戦表'!$S$1:$V$89,2,FALSE)</f>
        <v>#N/A</v>
      </c>
      <c r="T28" s="45" t="e">
        <f>IF(S28&lt;&gt;"",IF(S28&gt;U28,"○",IF(S28&lt;U28,"●","△")),"")</f>
        <v>#N/A</v>
      </c>
      <c r="U28" s="45" t="e">
        <f>VLOOKUP("後"&amp;$B25&amp;T$31,'２部北対戦表'!$S$1:$V$89,3,FALSE)</f>
        <v>#N/A</v>
      </c>
      <c r="V28" s="46" t="s">
        <v>75</v>
      </c>
      <c r="W28" s="44" t="s">
        <v>74</v>
      </c>
      <c r="X28" s="45" t="e">
        <f>VLOOKUP("後"&amp;$B25&amp;Y$31,'２部北対戦表'!$S$1:$V$89,2,FALSE)</f>
        <v>#N/A</v>
      </c>
      <c r="Y28" s="45" t="e">
        <f>IF(X28&lt;&gt;"",IF(X28&gt;Z28,"○",IF(X28&lt;Z28,"●","△")),"")</f>
        <v>#N/A</v>
      </c>
      <c r="Z28" s="45" t="e">
        <f>VLOOKUP("後"&amp;$B25&amp;Y$31,'２部北対戦表'!$S$1:$V$89,3,FALSE)</f>
        <v>#N/A</v>
      </c>
      <c r="AA28" s="46" t="s">
        <v>75</v>
      </c>
      <c r="AB28" s="448"/>
      <c r="AC28" s="449"/>
      <c r="AD28" s="449"/>
      <c r="AE28" s="449"/>
      <c r="AF28" s="450"/>
      <c r="AG28" s="318"/>
      <c r="AH28" s="256"/>
      <c r="AI28" s="256"/>
      <c r="AJ28" s="454"/>
      <c r="AK28" s="316"/>
      <c r="AL28" s="316"/>
      <c r="AM28" s="260"/>
      <c r="AN28" s="317"/>
      <c r="AT28" s="74" t="e">
        <f>SUM(BA25:BF25)+SUM(BA27:BF27)</f>
        <v>#N/A</v>
      </c>
      <c r="AU28" s="74" t="e">
        <f>SUM(BA26:BF26)+SUM(BA28:BF28)</f>
        <v>#N/A</v>
      </c>
      <c r="AV28" s="56" t="e">
        <f>+AT28-AU28</f>
        <v>#N/A</v>
      </c>
      <c r="AW28" s="31"/>
      <c r="AX28" s="31"/>
      <c r="AY28" s="31"/>
      <c r="BA28" s="63" t="e">
        <f>IF(F28&lt;&gt;"",F28,0)</f>
        <v>#N/A</v>
      </c>
      <c r="BB28" s="63" t="e">
        <f>IF(K28&lt;&gt;"",K28,0)</f>
        <v>#N/A</v>
      </c>
      <c r="BC28" s="63" t="e">
        <f>IF(P28&lt;&gt;"",P28,0)</f>
        <v>#N/A</v>
      </c>
      <c r="BD28" s="63" t="e">
        <f>IF(U28&lt;&gt;"",U28,0)</f>
        <v>#N/A</v>
      </c>
      <c r="BE28" s="63" t="e">
        <f>IF(Z28&lt;&gt;"",Z28,0)</f>
        <v>#N/A</v>
      </c>
      <c r="BF28" s="63">
        <f>IF(AE28&lt;&gt;"",AE28,0)</f>
        <v>0</v>
      </c>
    </row>
    <row r="29" spans="2:58" ht="30" customHeight="1">
      <c r="B29" s="86"/>
    </row>
    <row r="31" spans="2:58">
      <c r="B31" s="11"/>
      <c r="C31" s="12"/>
      <c r="D31" s="12"/>
      <c r="E31" s="12" t="str">
        <f>+B5</f>
        <v>北Ａ</v>
      </c>
      <c r="F31" s="12"/>
      <c r="G31" s="12"/>
      <c r="H31" s="12"/>
      <c r="I31" s="12"/>
      <c r="J31" s="12" t="str">
        <f>+B9</f>
        <v>北Ｂ</v>
      </c>
      <c r="K31" s="12"/>
      <c r="L31" s="12"/>
      <c r="M31" s="12"/>
      <c r="N31" s="12"/>
      <c r="O31" s="12" t="str">
        <f>+B13</f>
        <v>北Ｃ</v>
      </c>
      <c r="P31" s="12"/>
      <c r="Q31" s="12"/>
      <c r="R31" s="12"/>
      <c r="S31" s="12"/>
      <c r="T31" s="12" t="str">
        <f>+B17</f>
        <v>北Ｄ</v>
      </c>
      <c r="U31" s="12"/>
      <c r="V31" s="12"/>
      <c r="W31" s="12"/>
      <c r="X31" s="12"/>
      <c r="Y31" s="12" t="str">
        <f>+B21</f>
        <v>北Ｅ</v>
      </c>
      <c r="Z31" s="12"/>
      <c r="AA31" s="12"/>
      <c r="AB31" s="12"/>
      <c r="AC31" s="12"/>
      <c r="AD31" s="12" t="str">
        <f>+B25</f>
        <v>北Ｆ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3"/>
    </row>
    <row r="33" spans="2:42" ht="17.25">
      <c r="B33" s="3" t="s">
        <v>14</v>
      </c>
      <c r="C33" s="308">
        <f>VLOOKUP("前"&amp;$B33&amp;E$31,'２部北対戦表'!$S$1:$V$89,4,FALSE)</f>
        <v>40686</v>
      </c>
      <c r="D33" s="309"/>
      <c r="E33" s="309"/>
      <c r="F33" s="309"/>
      <c r="G33" s="310"/>
    </row>
    <row r="34" spans="2:42" ht="17.25">
      <c r="B34" s="423" t="str">
        <f>VLOOKUP(B33,参加チーム!$B$5:$G$73,IF($AG$3=1,3,4),FALSE)</f>
        <v>FC玉蹴</v>
      </c>
      <c r="C34" s="40" t="s">
        <v>74</v>
      </c>
      <c r="D34" s="41" t="str">
        <f>VLOOKUP("前"&amp;$B33&amp;E$31,'２部北対戦表'!$S$1:$V$89,2,FALSE)</f>
        <v/>
      </c>
      <c r="E34" s="41" t="str">
        <f>IF(D34&lt;&gt;"",IF(D34&gt;F34,"○",IF(D34&lt;F34,"●","△")),"-")</f>
        <v>-</v>
      </c>
      <c r="F34" s="41" t="str">
        <f>VLOOKUP("前"&amp;$B33&amp;E$31,'２部北対戦表'!$S$1:$V$89,3,FALSE)</f>
        <v/>
      </c>
      <c r="G34" s="42" t="s">
        <v>75</v>
      </c>
    </row>
    <row r="35" spans="2:42" ht="17.25">
      <c r="B35" s="423"/>
      <c r="C35" s="413" t="e">
        <f>VLOOKUP("後"&amp;$B33&amp;E$31,'２部北対戦表'!$S$1:$V$89,4,FALSE)</f>
        <v>#N/A</v>
      </c>
      <c r="D35" s="306"/>
      <c r="E35" s="306"/>
      <c r="F35" s="306"/>
      <c r="G35" s="307"/>
    </row>
    <row r="36" spans="2:42" ht="18" thickBot="1">
      <c r="B36" s="424"/>
      <c r="C36" s="44" t="s">
        <v>74</v>
      </c>
      <c r="D36" s="45" t="e">
        <f>VLOOKUP("後"&amp;$B33&amp;E$31,'２部北対戦表'!$S$1:$V$89,2,FALSE)</f>
        <v>#N/A</v>
      </c>
      <c r="E36" s="45" t="e">
        <f>IF(D36&lt;&gt;"",IF(D36&gt;F36,"○",IF(D36&lt;F36,"●","△")),"")</f>
        <v>#N/A</v>
      </c>
      <c r="F36" s="45" t="e">
        <f>VLOOKUP("後"&amp;$B33&amp;E$31,'２部北対戦表'!$S$1:$V$89,3,FALSE)</f>
        <v>#N/A</v>
      </c>
      <c r="G36" s="46" t="s">
        <v>75</v>
      </c>
    </row>
    <row r="39" spans="2:42">
      <c r="AG39" s="247" t="s">
        <v>10</v>
      </c>
      <c r="AH39" s="248"/>
      <c r="AI39" s="248"/>
      <c r="AJ39" s="248"/>
      <c r="AK39" s="248"/>
      <c r="AL39" s="248"/>
      <c r="AM39" s="248"/>
      <c r="AN39" s="249"/>
    </row>
    <row r="40" spans="2:42">
      <c r="AG40" s="250"/>
      <c r="AH40" s="251"/>
      <c r="AI40" s="251"/>
      <c r="AJ40" s="251"/>
      <c r="AK40" s="251"/>
      <c r="AL40" s="251"/>
      <c r="AM40" s="251"/>
      <c r="AN40" s="252"/>
      <c r="AP40" s="70" t="s">
        <v>99</v>
      </c>
    </row>
    <row r="41" spans="2:42">
      <c r="AG41" s="56"/>
      <c r="AH41" s="82"/>
      <c r="AI41" s="82"/>
      <c r="AJ41" s="82"/>
      <c r="AK41" s="82"/>
      <c r="AL41" s="82"/>
      <c r="AM41" s="82"/>
      <c r="AN41" s="56"/>
    </row>
    <row r="42" spans="2:42">
      <c r="AG42" s="70" t="str">
        <f>+AN5</f>
        <v/>
      </c>
      <c r="AH42" s="69" t="str">
        <f>+B6</f>
        <v>CROSS</v>
      </c>
      <c r="AI42" s="69"/>
      <c r="AJ42" s="69"/>
      <c r="AK42" s="69"/>
      <c r="AL42" s="69"/>
      <c r="AM42" s="69"/>
      <c r="AN42" s="70" t="str">
        <f>+B5</f>
        <v>北Ａ</v>
      </c>
      <c r="AP42" s="70">
        <f>+AP6</f>
        <v>0</v>
      </c>
    </row>
    <row r="43" spans="2:42">
      <c r="AG43" s="70" t="str">
        <f>+AN9</f>
        <v/>
      </c>
      <c r="AH43" s="69" t="str">
        <f>+B10</f>
        <v>Carioca</v>
      </c>
      <c r="AI43" s="69"/>
      <c r="AJ43" s="69"/>
      <c r="AK43" s="69"/>
      <c r="AL43" s="69"/>
      <c r="AM43" s="69"/>
      <c r="AN43" s="70" t="str">
        <f>+B9</f>
        <v>北Ｂ</v>
      </c>
      <c r="AP43" s="70">
        <f>+AP10</f>
        <v>0</v>
      </c>
    </row>
    <row r="44" spans="2:42">
      <c r="AG44" s="70" t="str">
        <f>+AN13</f>
        <v/>
      </c>
      <c r="AH44" s="69" t="str">
        <f>+B14</f>
        <v>vivale</v>
      </c>
      <c r="AI44" s="69"/>
      <c r="AJ44" s="69"/>
      <c r="AK44" s="69"/>
      <c r="AL44" s="69"/>
      <c r="AM44" s="69"/>
      <c r="AN44" s="70" t="str">
        <f>+B13</f>
        <v>北Ｃ</v>
      </c>
      <c r="AP44" s="70">
        <f>+AP14</f>
        <v>0</v>
      </c>
    </row>
    <row r="45" spans="2:42">
      <c r="AG45" s="70" t="str">
        <f>+AN17</f>
        <v/>
      </c>
      <c r="AH45" s="69" t="str">
        <f>+B18</f>
        <v>Rion</v>
      </c>
      <c r="AI45" s="69"/>
      <c r="AJ45" s="69"/>
      <c r="AK45" s="69"/>
      <c r="AL45" s="69"/>
      <c r="AM45" s="69"/>
      <c r="AN45" s="70" t="str">
        <f>+B17</f>
        <v>北Ｄ</v>
      </c>
      <c r="AP45" s="70">
        <f>+AP18</f>
        <v>0</v>
      </c>
    </row>
    <row r="46" spans="2:42">
      <c r="AG46" s="70" t="str">
        <f>+AN21</f>
        <v/>
      </c>
      <c r="AH46" s="69" t="str">
        <f>+B22</f>
        <v>ステラミーゴ</v>
      </c>
      <c r="AI46" s="69"/>
      <c r="AJ46" s="69"/>
      <c r="AK46" s="69"/>
      <c r="AL46" s="69"/>
      <c r="AM46" s="69"/>
      <c r="AN46" s="70" t="str">
        <f>+B21</f>
        <v>北Ｅ</v>
      </c>
      <c r="AP46" s="70">
        <f>+AP22</f>
        <v>0</v>
      </c>
    </row>
    <row r="47" spans="2:42">
      <c r="AG47" s="70" t="str">
        <f>+AN25</f>
        <v/>
      </c>
      <c r="AH47" s="69" t="str">
        <f>+B26</f>
        <v>玉蹴</v>
      </c>
      <c r="AI47" s="69"/>
      <c r="AJ47" s="69"/>
      <c r="AK47" s="69"/>
      <c r="AL47" s="69"/>
      <c r="AM47" s="69"/>
      <c r="AN47" s="70" t="str">
        <f>+B25</f>
        <v>北Ｆ</v>
      </c>
      <c r="AP47" s="70">
        <f>+AP26</f>
        <v>0</v>
      </c>
    </row>
    <row r="48" spans="2:42">
      <c r="AG48" s="70"/>
      <c r="AH48" s="69"/>
      <c r="AI48" s="69"/>
      <c r="AJ48" s="69"/>
      <c r="AK48" s="69"/>
      <c r="AL48" s="69"/>
      <c r="AM48" s="69"/>
      <c r="AN48" s="70"/>
      <c r="AP48" s="70"/>
    </row>
    <row r="49" spans="33:42">
      <c r="AG49" s="70"/>
      <c r="AH49" s="69"/>
      <c r="AI49" s="69"/>
      <c r="AJ49" s="69"/>
      <c r="AK49" s="69"/>
      <c r="AL49" s="69"/>
      <c r="AM49" s="69"/>
      <c r="AN49" s="70"/>
      <c r="AP49" s="70"/>
    </row>
    <row r="51" spans="33:42">
      <c r="AG51" s="461" t="s">
        <v>1</v>
      </c>
      <c r="AH51" s="462"/>
      <c r="AI51" s="462"/>
      <c r="AJ51" s="462"/>
      <c r="AK51" s="462"/>
      <c r="AL51" s="462"/>
      <c r="AM51" s="462"/>
      <c r="AN51" s="463"/>
    </row>
    <row r="52" spans="33:42">
      <c r="AG52" s="464"/>
      <c r="AH52" s="465"/>
      <c r="AI52" s="465"/>
      <c r="AJ52" s="465"/>
      <c r="AK52" s="465"/>
      <c r="AL52" s="465"/>
      <c r="AM52" s="465"/>
      <c r="AN52" s="466"/>
    </row>
    <row r="53" spans="33:42">
      <c r="AG53" s="467"/>
      <c r="AH53" s="468"/>
      <c r="AI53" s="468"/>
      <c r="AJ53" s="468"/>
      <c r="AK53" s="468"/>
      <c r="AL53" s="468"/>
      <c r="AM53" s="468"/>
      <c r="AN53" s="469"/>
      <c r="AP53" s="70"/>
    </row>
    <row r="55" spans="33:42">
      <c r="AG55" s="72">
        <v>1</v>
      </c>
      <c r="AH55" s="71" t="s">
        <v>132</v>
      </c>
      <c r="AI55" s="71"/>
      <c r="AJ55" s="71"/>
      <c r="AK55" s="71"/>
      <c r="AL55" s="71"/>
      <c r="AM55" s="71"/>
      <c r="AN55" s="72" t="s">
        <v>8</v>
      </c>
      <c r="AP55" s="70"/>
    </row>
    <row r="56" spans="33:42">
      <c r="AG56" s="72">
        <v>2</v>
      </c>
      <c r="AH56" s="71" t="s">
        <v>139</v>
      </c>
      <c r="AI56" s="71"/>
      <c r="AJ56" s="71"/>
      <c r="AK56" s="71"/>
      <c r="AL56" s="71"/>
      <c r="AM56" s="71"/>
      <c r="AN56" s="72" t="s">
        <v>314</v>
      </c>
      <c r="AP56" s="70"/>
    </row>
    <row r="57" spans="33:42">
      <c r="AG57" s="72">
        <v>3</v>
      </c>
      <c r="AH57" s="71" t="s">
        <v>135</v>
      </c>
      <c r="AI57" s="71"/>
      <c r="AJ57" s="71"/>
      <c r="AK57" s="71"/>
      <c r="AL57" s="71"/>
      <c r="AM57" s="71"/>
      <c r="AN57" s="72" t="s">
        <v>313</v>
      </c>
      <c r="AP57" s="70"/>
    </row>
    <row r="58" spans="33:42">
      <c r="AG58" s="72">
        <v>4</v>
      </c>
      <c r="AH58" s="71" t="s">
        <v>136</v>
      </c>
      <c r="AI58" s="71"/>
      <c r="AJ58" s="71"/>
      <c r="AK58" s="71"/>
      <c r="AL58" s="71"/>
      <c r="AM58" s="71"/>
      <c r="AN58" s="72" t="s">
        <v>315</v>
      </c>
      <c r="AP58" s="70"/>
    </row>
    <row r="59" spans="33:42">
      <c r="AG59" s="72">
        <v>5</v>
      </c>
      <c r="AH59" s="71" t="s">
        <v>134</v>
      </c>
      <c r="AI59" s="71"/>
      <c r="AJ59" s="71"/>
      <c r="AK59" s="71"/>
      <c r="AL59" s="71"/>
      <c r="AM59" s="71"/>
      <c r="AN59" s="72" t="s">
        <v>316</v>
      </c>
      <c r="AP59" s="70"/>
    </row>
    <row r="60" spans="33:42">
      <c r="AG60" s="72">
        <v>6</v>
      </c>
      <c r="AH60" s="71" t="s">
        <v>186</v>
      </c>
      <c r="AI60" s="71"/>
      <c r="AJ60" s="71"/>
      <c r="AK60" s="71"/>
      <c r="AL60" s="71"/>
      <c r="AM60" s="71"/>
      <c r="AN60" s="72" t="s">
        <v>9</v>
      </c>
      <c r="AP60" s="70"/>
    </row>
    <row r="61" spans="33:42">
      <c r="AG61" s="72"/>
      <c r="AH61" s="71"/>
      <c r="AI61" s="71"/>
      <c r="AJ61" s="71"/>
      <c r="AK61" s="71"/>
      <c r="AL61" s="71"/>
      <c r="AM61" s="71"/>
      <c r="AN61" s="72"/>
      <c r="AP61" s="70"/>
    </row>
    <row r="62" spans="33:42">
      <c r="AG62" s="72"/>
      <c r="AH62" s="71"/>
      <c r="AI62" s="71"/>
      <c r="AJ62" s="71"/>
      <c r="AK62" s="71"/>
      <c r="AL62" s="71"/>
      <c r="AM62" s="71"/>
      <c r="AN62" s="72"/>
      <c r="AP62" s="70"/>
    </row>
  </sheetData>
  <sortState ref="AG55:AN60">
    <sortCondition ref="AG55:AG60"/>
  </sortState>
  <mergeCells count="143">
    <mergeCell ref="AR6:AR7"/>
    <mergeCell ref="AR10:AR11"/>
    <mergeCell ref="AR14:AR15"/>
    <mergeCell ref="AR18:AR19"/>
    <mergeCell ref="AG51:AN53"/>
    <mergeCell ref="AG39:AN40"/>
    <mergeCell ref="AR22:AR23"/>
    <mergeCell ref="AR26:AR27"/>
    <mergeCell ref="AP26:AP27"/>
    <mergeCell ref="AP22:AP23"/>
    <mergeCell ref="AL5:AL8"/>
    <mergeCell ref="AP6:AP7"/>
    <mergeCell ref="AP10:AP11"/>
    <mergeCell ref="AP14:AP15"/>
    <mergeCell ref="AP18:AP19"/>
    <mergeCell ref="AL17:AL20"/>
    <mergeCell ref="AN5:AN8"/>
    <mergeCell ref="AM5:AM8"/>
    <mergeCell ref="AL9:AL12"/>
    <mergeCell ref="AN13:AN16"/>
    <mergeCell ref="AN25:AN28"/>
    <mergeCell ref="AN21:AN24"/>
    <mergeCell ref="AL25:AL28"/>
    <mergeCell ref="AM25:AM28"/>
    <mergeCell ref="AJ5:AJ8"/>
    <mergeCell ref="AJ13:AJ16"/>
    <mergeCell ref="AK9:AK12"/>
    <mergeCell ref="AK5:AK8"/>
    <mergeCell ref="AJ9:AJ12"/>
    <mergeCell ref="AK21:AK24"/>
    <mergeCell ref="AL21:AL24"/>
    <mergeCell ref="AM21:AM24"/>
    <mergeCell ref="AK25:AK28"/>
    <mergeCell ref="AK13:AK16"/>
    <mergeCell ref="AL13:AL16"/>
    <mergeCell ref="AK17:AK20"/>
    <mergeCell ref="AM13:AM16"/>
    <mergeCell ref="AN9:AN12"/>
    <mergeCell ref="AM17:AM20"/>
    <mergeCell ref="AN17:AN20"/>
    <mergeCell ref="AM9:AM12"/>
    <mergeCell ref="AI25:AI28"/>
    <mergeCell ref="AJ25:AJ28"/>
    <mergeCell ref="AI17:AI20"/>
    <mergeCell ref="AI21:AI24"/>
    <mergeCell ref="AJ21:AJ24"/>
    <mergeCell ref="AJ17:AJ20"/>
    <mergeCell ref="AI13:AI16"/>
    <mergeCell ref="C25:G25"/>
    <mergeCell ref="AH25:AH28"/>
    <mergeCell ref="AH21:AH24"/>
    <mergeCell ref="B22:B24"/>
    <mergeCell ref="C19:G19"/>
    <mergeCell ref="C21:G21"/>
    <mergeCell ref="AG25:AG28"/>
    <mergeCell ref="M27:Q27"/>
    <mergeCell ref="M25:Q25"/>
    <mergeCell ref="M23:Q23"/>
    <mergeCell ref="R25:V25"/>
    <mergeCell ref="R27:V27"/>
    <mergeCell ref="AB23:AF23"/>
    <mergeCell ref="W25:AA25"/>
    <mergeCell ref="M19:Q19"/>
    <mergeCell ref="AG21:AG24"/>
    <mergeCell ref="M21:Q21"/>
    <mergeCell ref="AB19:AF19"/>
    <mergeCell ref="W19:AA19"/>
    <mergeCell ref="AB17:AF17"/>
    <mergeCell ref="AG9:AG12"/>
    <mergeCell ref="AG5:AG8"/>
    <mergeCell ref="H27:L27"/>
    <mergeCell ref="H25:L25"/>
    <mergeCell ref="R23:V23"/>
    <mergeCell ref="R21:V21"/>
    <mergeCell ref="M13:Q16"/>
    <mergeCell ref="H21:L21"/>
    <mergeCell ref="H23:L23"/>
    <mergeCell ref="H17:L17"/>
    <mergeCell ref="H19:L19"/>
    <mergeCell ref="M17:Q17"/>
    <mergeCell ref="W17:AA17"/>
    <mergeCell ref="AB21:AF21"/>
    <mergeCell ref="AB25:AF28"/>
    <mergeCell ref="AH9:AH12"/>
    <mergeCell ref="AB11:AF11"/>
    <mergeCell ref="H13:L13"/>
    <mergeCell ref="W15:AA15"/>
    <mergeCell ref="W9:AA9"/>
    <mergeCell ref="AB9:AF9"/>
    <mergeCell ref="M11:Q11"/>
    <mergeCell ref="C9:G9"/>
    <mergeCell ref="AI9:AI12"/>
    <mergeCell ref="R13:V13"/>
    <mergeCell ref="AB15:AF15"/>
    <mergeCell ref="AH13:AH16"/>
    <mergeCell ref="AI5:AI8"/>
    <mergeCell ref="W13:AA13"/>
    <mergeCell ref="R5:V5"/>
    <mergeCell ref="R9:V9"/>
    <mergeCell ref="AH5:AH8"/>
    <mergeCell ref="AG17:AG20"/>
    <mergeCell ref="AB4:AF4"/>
    <mergeCell ref="C5:G8"/>
    <mergeCell ref="AB5:AF5"/>
    <mergeCell ref="AB7:AF7"/>
    <mergeCell ref="H5:L5"/>
    <mergeCell ref="H7:L7"/>
    <mergeCell ref="R4:V4"/>
    <mergeCell ref="R7:V7"/>
    <mergeCell ref="W4:AA4"/>
    <mergeCell ref="W5:AA5"/>
    <mergeCell ref="C4:G4"/>
    <mergeCell ref="H4:L4"/>
    <mergeCell ref="M4:Q4"/>
    <mergeCell ref="M7:Q7"/>
    <mergeCell ref="M5:Q5"/>
    <mergeCell ref="AH17:AH20"/>
    <mergeCell ref="AB13:AF13"/>
    <mergeCell ref="AG13:AG16"/>
    <mergeCell ref="B10:B12"/>
    <mergeCell ref="B6:B8"/>
    <mergeCell ref="M9:Q9"/>
    <mergeCell ref="C11:G11"/>
    <mergeCell ref="H9:L12"/>
    <mergeCell ref="B34:B36"/>
    <mergeCell ref="W21:AA24"/>
    <mergeCell ref="W27:AA27"/>
    <mergeCell ref="C33:G33"/>
    <mergeCell ref="C13:G13"/>
    <mergeCell ref="C15:G15"/>
    <mergeCell ref="H15:L15"/>
    <mergeCell ref="B14:B16"/>
    <mergeCell ref="R15:V15"/>
    <mergeCell ref="R17:V20"/>
    <mergeCell ref="C35:G35"/>
    <mergeCell ref="W11:AA11"/>
    <mergeCell ref="R11:V11"/>
    <mergeCell ref="W7:AA7"/>
    <mergeCell ref="C17:G17"/>
    <mergeCell ref="C23:G23"/>
    <mergeCell ref="B26:B28"/>
    <mergeCell ref="B18:B20"/>
    <mergeCell ref="C27:G27"/>
  </mergeCells>
  <phoneticPr fontId="4"/>
  <conditionalFormatting sqref="AR22:AR23">
    <cfRule type="expression" dxfId="23" priority="1" stopIfTrue="1">
      <formula>$BB22=$BF$4</formula>
    </cfRule>
    <cfRule type="expression" dxfId="22" priority="2" stopIfTrue="1">
      <formula>$BB22=$BD$4</formula>
    </cfRule>
  </conditionalFormatting>
  <conditionalFormatting sqref="AR10:AR11">
    <cfRule type="expression" dxfId="21" priority="5" stopIfTrue="1">
      <formula>$BB10=$BF$4</formula>
    </cfRule>
    <cfRule type="expression" dxfId="20" priority="6" stopIfTrue="1">
      <formula>$BB10=$BD$4</formula>
    </cfRule>
  </conditionalFormatting>
  <conditionalFormatting sqref="AR14:AR15">
    <cfRule type="expression" dxfId="19" priority="13" stopIfTrue="1">
      <formula>$BB14=$BF$4</formula>
    </cfRule>
    <cfRule type="expression" dxfId="18" priority="14" stopIfTrue="1">
      <formula>$BB14=$BD$4</formula>
    </cfRule>
  </conditionalFormatting>
  <conditionalFormatting sqref="AR26:AR27">
    <cfRule type="expression" dxfId="17" priority="19" stopIfTrue="1">
      <formula>$BB26=$BF$4</formula>
    </cfRule>
    <cfRule type="expression" dxfId="16" priority="20" stopIfTrue="1">
      <formula>$BB26=$BD$4</formula>
    </cfRule>
  </conditionalFormatting>
  <conditionalFormatting sqref="AR6:AR7">
    <cfRule type="expression" dxfId="15" priority="7" stopIfTrue="1">
      <formula>$BB6=$BF$4</formula>
    </cfRule>
    <cfRule type="expression" dxfId="14" priority="8" stopIfTrue="1">
      <formula>$BB6=$BD$4</formula>
    </cfRule>
  </conditionalFormatting>
  <conditionalFormatting sqref="AR18:AR19">
    <cfRule type="expression" dxfId="13" priority="3" stopIfTrue="1">
      <formula>$BB18=$BF$4</formula>
    </cfRule>
    <cfRule type="expression" dxfId="12" priority="4" stopIfTrue="1">
      <formula>$BB18=$BD$4</formula>
    </cfRule>
  </conditionalFormatting>
  <dataValidations count="1">
    <dataValidation type="list" allowBlank="1" showInputMessage="1" showErrorMessage="1" sqref="AR26:AR27 AR6:AR7 AR14:AR15 AR10:AR11 AR18:AR19 AR22:AR23">
      <formula1>"　,○,●"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8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H120"/>
  <sheetViews>
    <sheetView view="pageBreakPreview" zoomScale="85" zoomScaleNormal="55" zoomScaleSheetLayoutView="85" workbookViewId="0">
      <selection activeCell="B67" sqref="B67"/>
    </sheetView>
  </sheetViews>
  <sheetFormatPr defaultRowHeight="14.25"/>
  <cols>
    <col min="1" max="1" width="9" style="14"/>
    <col min="2" max="2" width="9.5" style="14" bestFit="1" customWidth="1"/>
    <col min="3" max="3" width="13.625" style="14" customWidth="1"/>
    <col min="4" max="4" width="4.625" style="14" customWidth="1"/>
    <col min="5" max="6" width="6.625" style="14" customWidth="1"/>
    <col min="7" max="7" width="4.75" style="14" customWidth="1"/>
    <col min="8" max="8" width="14.625" style="14" customWidth="1"/>
    <col min="9" max="13" width="3.625" style="14" customWidth="1"/>
    <col min="14" max="14" width="4.75" style="14" customWidth="1"/>
    <col min="15" max="15" width="14.625" style="14" customWidth="1"/>
    <col min="16" max="16" width="12.625" style="14" customWidth="1"/>
    <col min="17" max="17" width="11.625" style="14" customWidth="1"/>
    <col min="18" max="18" width="3.875" style="14" customWidth="1"/>
    <col min="19" max="19" width="11.25" style="14" hidden="1" customWidth="1"/>
    <col min="20" max="21" width="5.25" style="14" hidden="1" customWidth="1"/>
    <col min="22" max="22" width="9.5" style="14" hidden="1" customWidth="1"/>
    <col min="23" max="23" width="2.625" style="14" hidden="1" customWidth="1"/>
    <col min="24" max="24" width="2.75" style="14" hidden="1" customWidth="1"/>
    <col min="25" max="25" width="3.75" style="14" hidden="1" customWidth="1"/>
    <col min="26" max="26" width="9" style="14" hidden="1" customWidth="1"/>
    <col min="27" max="27" width="3.75" style="14" hidden="1" customWidth="1"/>
    <col min="28" max="28" width="12.25" style="14" hidden="1" customWidth="1"/>
    <col min="29" max="29" width="20.625" style="14" hidden="1" customWidth="1"/>
    <col min="30" max="33" width="4.625" style="14" hidden="1" customWidth="1"/>
    <col min="34" max="34" width="9" style="14" hidden="1" customWidth="1"/>
    <col min="35" max="16384" width="9" style="14"/>
  </cols>
  <sheetData>
    <row r="1" spans="1:34" ht="28.5" customHeight="1">
      <c r="A1" s="94" t="s">
        <v>274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S1" s="15" t="s">
        <v>78</v>
      </c>
      <c r="T1" s="16"/>
    </row>
    <row r="2" spans="1:34" ht="28.5" customHeight="1" thickBot="1">
      <c r="A2" s="88" t="s">
        <v>89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76">
        <f>+'１部'!$AQ$3</f>
        <v>1</v>
      </c>
      <c r="O2" s="77" t="str">
        <f>IF(N2=1,"略称表示","日本語略称表示")&amp;"（１部成績表からリンク）"</f>
        <v>略称表示（１部成績表からリンク）</v>
      </c>
      <c r="P2" s="93"/>
      <c r="Q2" s="93"/>
      <c r="S2" s="15"/>
      <c r="T2" s="16"/>
    </row>
    <row r="3" spans="1:34" ht="25.5" customHeight="1" thickBot="1">
      <c r="A3" s="92"/>
      <c r="B3" s="119" t="s">
        <v>42</v>
      </c>
      <c r="C3" s="119" t="s">
        <v>43</v>
      </c>
      <c r="D3" s="119" t="s">
        <v>123</v>
      </c>
      <c r="E3" s="151" t="s">
        <v>236</v>
      </c>
      <c r="F3" s="119" t="s">
        <v>44</v>
      </c>
      <c r="G3" s="27"/>
      <c r="H3" s="28" t="s">
        <v>124</v>
      </c>
      <c r="I3" s="350" t="s">
        <v>45</v>
      </c>
      <c r="J3" s="350"/>
      <c r="K3" s="350"/>
      <c r="L3" s="350"/>
      <c r="M3" s="350"/>
      <c r="N3" s="27"/>
      <c r="O3" s="28" t="s">
        <v>125</v>
      </c>
      <c r="P3" s="119" t="s">
        <v>106</v>
      </c>
      <c r="Q3" s="29" t="s">
        <v>41</v>
      </c>
      <c r="S3" s="16"/>
      <c r="T3" s="16"/>
      <c r="X3" s="14" t="s">
        <v>141</v>
      </c>
      <c r="AB3" s="14" t="s">
        <v>141</v>
      </c>
    </row>
    <row r="4" spans="1:34" ht="14.25" customHeight="1">
      <c r="A4" s="361">
        <v>1</v>
      </c>
      <c r="B4" s="476">
        <v>40686</v>
      </c>
      <c r="C4" s="478" t="s">
        <v>47</v>
      </c>
      <c r="D4" s="359">
        <v>1</v>
      </c>
      <c r="E4" s="325">
        <v>0.39583333333333331</v>
      </c>
      <c r="F4" s="325">
        <v>0.4375</v>
      </c>
      <c r="G4" s="83" t="s">
        <v>16</v>
      </c>
      <c r="H4" s="379" t="str">
        <f>VLOOKUP(G4,参加チーム!$B$5:$G$73,IF($N$2=1,4,5),FALSE)</f>
        <v>vivale</v>
      </c>
      <c r="I4" s="351" t="str">
        <f>IF(J4&lt;&gt;"",J4+J5,"")</f>
        <v/>
      </c>
      <c r="J4" s="120"/>
      <c r="K4" s="352" t="s">
        <v>76</v>
      </c>
      <c r="L4" s="120"/>
      <c r="M4" s="351" t="str">
        <f>IF(L4&lt;&gt;"",L4+L5,"")</f>
        <v/>
      </c>
      <c r="N4" s="83" t="s">
        <v>11</v>
      </c>
      <c r="O4" s="379" t="str">
        <f>VLOOKUP(N4,参加チーム!$B$5:$G$73,IF($N$2=1,4,5),FALSE)</f>
        <v>Rion</v>
      </c>
      <c r="P4" s="390" t="str">
        <f>+O4</f>
        <v>Rion</v>
      </c>
      <c r="Q4" s="385" t="str">
        <f>+H4</f>
        <v>vivale</v>
      </c>
      <c r="S4" s="17" t="str">
        <f>+"前"&amp;G4&amp;N4</f>
        <v>前北Ｃ北Ｄ</v>
      </c>
      <c r="T4" s="18" t="str">
        <f>IF(I4&lt;&gt;"",I4,"")</f>
        <v/>
      </c>
      <c r="U4" s="18" t="str">
        <f>IF(M4&lt;&gt;"",M4,"")</f>
        <v/>
      </c>
      <c r="V4" s="19">
        <f>+B4</f>
        <v>40686</v>
      </c>
      <c r="X4" s="113">
        <f t="shared" ref="X4:X33" si="0">MONTH(V4)</f>
        <v>5</v>
      </c>
      <c r="Y4" s="113">
        <f t="shared" ref="Y4:Y33" si="1">DAY(V4)</f>
        <v>24</v>
      </c>
      <c r="Z4" s="113" t="str">
        <f t="shared" ref="Z4:Z33" si="2">IF(LEN(X4)=1," ","")&amp;X4&amp;"/"&amp;IF(LEN(Y4)=1," ","")&amp;Y4</f>
        <v xml:space="preserve"> 5/24</v>
      </c>
      <c r="AA4" s="113" t="str">
        <f t="shared" ref="AA4:AA33" si="3">IF(T4&gt;U4,"○",IF(T4&lt;U4,"●","△"))</f>
        <v>△</v>
      </c>
      <c r="AB4" s="14" t="str">
        <f>IF(T4&lt;&gt;"",H4,"")</f>
        <v/>
      </c>
      <c r="AC4" s="113" t="str">
        <f>+Z4&amp;" "&amp;AA4&amp;" "&amp;T4&amp;"-"&amp;U4&amp;" "&amp;O4</f>
        <v xml:space="preserve"> 5/24 △ - Rion</v>
      </c>
      <c r="AD4" s="14">
        <f>+J4</f>
        <v>0</v>
      </c>
      <c r="AE4" s="14">
        <f>+J5</f>
        <v>0</v>
      </c>
      <c r="AF4" s="14">
        <f>+L4</f>
        <v>0</v>
      </c>
      <c r="AG4" s="14">
        <f>+L5</f>
        <v>0</v>
      </c>
      <c r="AH4" s="117">
        <f>+V4</f>
        <v>40686</v>
      </c>
    </row>
    <row r="5" spans="1:34" ht="14.25" customHeight="1">
      <c r="A5" s="340"/>
      <c r="B5" s="408"/>
      <c r="C5" s="479"/>
      <c r="D5" s="360"/>
      <c r="E5" s="326"/>
      <c r="F5" s="326"/>
      <c r="G5" s="84" t="str">
        <f>LEFT(VLOOKUP(G4,参加チーム!$B$5:$G$73,6,FALSE),2)</f>
        <v>岩手</v>
      </c>
      <c r="H5" s="372"/>
      <c r="I5" s="326"/>
      <c r="J5" s="111"/>
      <c r="K5" s="353"/>
      <c r="L5" s="111"/>
      <c r="M5" s="326"/>
      <c r="N5" s="84" t="str">
        <f>LEFT(VLOOKUP(N4,参加チーム!$B$5:$G$73,6,FALSE),2)</f>
        <v>秋田</v>
      </c>
      <c r="O5" s="372"/>
      <c r="P5" s="358"/>
      <c r="Q5" s="386"/>
      <c r="S5" s="20" t="str">
        <f>+"前"&amp;N4&amp;G4</f>
        <v>前北Ｄ北Ｃ</v>
      </c>
      <c r="T5" s="16" t="str">
        <f>IF(M4&lt;&gt;"",M4,"")</f>
        <v/>
      </c>
      <c r="U5" s="16" t="str">
        <f>IF(I4&lt;&gt;"",I4,"")</f>
        <v/>
      </c>
      <c r="V5" s="21">
        <f>+B4</f>
        <v>40686</v>
      </c>
      <c r="X5" s="113">
        <f t="shared" si="0"/>
        <v>5</v>
      </c>
      <c r="Y5" s="113">
        <f t="shared" si="1"/>
        <v>24</v>
      </c>
      <c r="Z5" s="113" t="str">
        <f t="shared" si="2"/>
        <v xml:space="preserve"> 5/24</v>
      </c>
      <c r="AA5" s="113" t="str">
        <f t="shared" si="3"/>
        <v>△</v>
      </c>
      <c r="AB5" s="14" t="str">
        <f t="shared" ref="AB5:AB33" si="4">IF(T5&lt;&gt;"",O4,"")</f>
        <v/>
      </c>
      <c r="AC5" s="113" t="str">
        <f>+Z5&amp;" "&amp;AA5&amp;" "&amp;T5&amp;"-"&amp;U5&amp;" "&amp;H4</f>
        <v xml:space="preserve"> 5/24 △ - vivale</v>
      </c>
      <c r="AD5" s="14">
        <f>+L4</f>
        <v>0</v>
      </c>
      <c r="AE5" s="14">
        <f>+L5</f>
        <v>0</v>
      </c>
      <c r="AF5" s="14">
        <f>+J4</f>
        <v>0</v>
      </c>
      <c r="AG5" s="14">
        <f>+J5</f>
        <v>0</v>
      </c>
      <c r="AH5" s="117">
        <f t="shared" ref="AH5:AH33" si="5">+V5</f>
        <v>40686</v>
      </c>
    </row>
    <row r="6" spans="1:34" ht="14.25" customHeight="1">
      <c r="A6" s="340"/>
      <c r="B6" s="408"/>
      <c r="C6" s="479"/>
      <c r="D6" s="348">
        <v>2</v>
      </c>
      <c r="E6" s="327">
        <v>0.45138888888888895</v>
      </c>
      <c r="F6" s="477">
        <v>0.51388888888888895</v>
      </c>
      <c r="G6" s="85" t="s">
        <v>15</v>
      </c>
      <c r="H6" s="371" t="str">
        <f>VLOOKUP(G6,参加チーム!$B$5:$G$73,IF($N$2=1,4,5),FALSE)</f>
        <v>Carioca</v>
      </c>
      <c r="I6" s="355" t="str">
        <f>IF(J6&lt;&gt;"",J6+J7,"")</f>
        <v/>
      </c>
      <c r="J6" s="111"/>
      <c r="K6" s="354" t="s">
        <v>76</v>
      </c>
      <c r="L6" s="111"/>
      <c r="M6" s="355" t="str">
        <f>IF(L6&lt;&gt;"",L6+L7,"")</f>
        <v/>
      </c>
      <c r="N6" s="85" t="s">
        <v>13</v>
      </c>
      <c r="O6" s="371" t="str">
        <f>VLOOKUP(N6,参加チーム!$B$5:$G$73,IF($N$2=1,4,5),FALSE)</f>
        <v>ステラミーゴ</v>
      </c>
      <c r="P6" s="389" t="str">
        <f>+O6</f>
        <v>ステラミーゴ</v>
      </c>
      <c r="Q6" s="386"/>
      <c r="S6" s="20" t="str">
        <f>+"前"&amp;G6&amp;N6</f>
        <v>前北Ｂ北Ｅ</v>
      </c>
      <c r="T6" s="16" t="str">
        <f>+I6</f>
        <v/>
      </c>
      <c r="U6" s="16" t="str">
        <f>+M6</f>
        <v/>
      </c>
      <c r="V6" s="21">
        <f>+B4</f>
        <v>40686</v>
      </c>
      <c r="X6" s="113">
        <f t="shared" si="0"/>
        <v>5</v>
      </c>
      <c r="Y6" s="113">
        <f t="shared" si="1"/>
        <v>24</v>
      </c>
      <c r="Z6" s="113" t="str">
        <f t="shared" si="2"/>
        <v xml:space="preserve"> 5/24</v>
      </c>
      <c r="AA6" s="113" t="str">
        <f t="shared" si="3"/>
        <v>△</v>
      </c>
      <c r="AB6" s="14" t="str">
        <f>IF(T6&lt;&gt;"",H6,"")</f>
        <v/>
      </c>
      <c r="AC6" s="113" t="str">
        <f>+Z6&amp;" "&amp;AA6&amp;" "&amp;T6&amp;"-"&amp;U6&amp;" "&amp;O6</f>
        <v xml:space="preserve"> 5/24 △ - ステラミーゴ</v>
      </c>
      <c r="AD6" s="14">
        <f>+J6</f>
        <v>0</v>
      </c>
      <c r="AE6" s="14">
        <f>+J7</f>
        <v>0</v>
      </c>
      <c r="AF6" s="14">
        <f>+L6</f>
        <v>0</v>
      </c>
      <c r="AG6" s="14">
        <f>+L7</f>
        <v>0</v>
      </c>
      <c r="AH6" s="117">
        <f t="shared" si="5"/>
        <v>40686</v>
      </c>
    </row>
    <row r="7" spans="1:34" ht="14.25" customHeight="1">
      <c r="A7" s="340"/>
      <c r="B7" s="408"/>
      <c r="C7" s="480" t="s">
        <v>32</v>
      </c>
      <c r="D7" s="360"/>
      <c r="E7" s="326"/>
      <c r="F7" s="326"/>
      <c r="G7" s="84" t="str">
        <f>LEFT(VLOOKUP(G6,参加チーム!$B$5:$G$73,6,FALSE),2)</f>
        <v>青森</v>
      </c>
      <c r="H7" s="372"/>
      <c r="I7" s="326"/>
      <c r="J7" s="111"/>
      <c r="K7" s="353"/>
      <c r="L7" s="111"/>
      <c r="M7" s="326"/>
      <c r="N7" s="84" t="str">
        <f>LEFT(VLOOKUP(N6,参加チーム!$B$5:$G$73,6,FALSE),2)</f>
        <v>岩手</v>
      </c>
      <c r="O7" s="372"/>
      <c r="P7" s="358"/>
      <c r="Q7" s="386"/>
      <c r="S7" s="20" t="str">
        <f>+"前"&amp;N6&amp;G6</f>
        <v>前北Ｅ北Ｂ</v>
      </c>
      <c r="T7" s="16" t="str">
        <f>+M6</f>
        <v/>
      </c>
      <c r="U7" s="16" t="str">
        <f>+I6</f>
        <v/>
      </c>
      <c r="V7" s="21">
        <f>+B4</f>
        <v>40686</v>
      </c>
      <c r="X7" s="113">
        <f t="shared" si="0"/>
        <v>5</v>
      </c>
      <c r="Y7" s="113">
        <f t="shared" si="1"/>
        <v>24</v>
      </c>
      <c r="Z7" s="113" t="str">
        <f t="shared" si="2"/>
        <v xml:space="preserve"> 5/24</v>
      </c>
      <c r="AA7" s="113" t="str">
        <f t="shared" si="3"/>
        <v>△</v>
      </c>
      <c r="AB7" s="14" t="str">
        <f t="shared" si="4"/>
        <v/>
      </c>
      <c r="AC7" s="113" t="str">
        <f>+Z7&amp;" "&amp;AA7&amp;" "&amp;T7&amp;"-"&amp;U7&amp;" "&amp;H6</f>
        <v xml:space="preserve"> 5/24 △ - Carioca</v>
      </c>
      <c r="AD7" s="14">
        <f>+L6</f>
        <v>0</v>
      </c>
      <c r="AE7" s="14">
        <f>+L7</f>
        <v>0</v>
      </c>
      <c r="AF7" s="14">
        <f>+J6</f>
        <v>0</v>
      </c>
      <c r="AG7" s="14">
        <f>+J7</f>
        <v>0</v>
      </c>
      <c r="AH7" s="117">
        <f t="shared" si="5"/>
        <v>40686</v>
      </c>
    </row>
    <row r="8" spans="1:34" ht="14.25" customHeight="1">
      <c r="A8" s="340"/>
      <c r="B8" s="408"/>
      <c r="C8" s="480"/>
      <c r="D8" s="348">
        <v>3</v>
      </c>
      <c r="E8" s="328">
        <v>0.52777777777777779</v>
      </c>
      <c r="F8" s="477">
        <v>0.59027777777777779</v>
      </c>
      <c r="G8" s="85" t="s">
        <v>12</v>
      </c>
      <c r="H8" s="371" t="str">
        <f>VLOOKUP(G8,参加チーム!$B$5:$G$73,IF($N$2=1,4,5),FALSE)</f>
        <v>CROSS</v>
      </c>
      <c r="I8" s="355" t="str">
        <f>IF(J8&lt;&gt;"",J8+J9,"")</f>
        <v/>
      </c>
      <c r="J8" s="111"/>
      <c r="K8" s="474" t="s">
        <v>76</v>
      </c>
      <c r="L8" s="111"/>
      <c r="M8" s="355" t="str">
        <f>IF(L8&lt;&gt;"",L8+L9,"")</f>
        <v/>
      </c>
      <c r="N8" s="85" t="s">
        <v>14</v>
      </c>
      <c r="O8" s="371" t="str">
        <f>VLOOKUP(N8,参加チーム!$B$5:$G$73,IF($N$2=1,4,5),FALSE)</f>
        <v>玉蹴</v>
      </c>
      <c r="P8" s="389" t="str">
        <f>+O8</f>
        <v>玉蹴</v>
      </c>
      <c r="Q8" s="386"/>
      <c r="S8" s="20" t="str">
        <f>+"前"&amp;G8&amp;N8</f>
        <v>前北Ａ北Ｆ</v>
      </c>
      <c r="T8" s="16" t="str">
        <f>+I8</f>
        <v/>
      </c>
      <c r="U8" s="16" t="str">
        <f>+M8</f>
        <v/>
      </c>
      <c r="V8" s="21">
        <f>+B4</f>
        <v>40686</v>
      </c>
      <c r="X8" s="113">
        <f t="shared" si="0"/>
        <v>5</v>
      </c>
      <c r="Y8" s="113">
        <f t="shared" si="1"/>
        <v>24</v>
      </c>
      <c r="Z8" s="113" t="str">
        <f t="shared" si="2"/>
        <v xml:space="preserve"> 5/24</v>
      </c>
      <c r="AA8" s="113" t="str">
        <f t="shared" si="3"/>
        <v>△</v>
      </c>
      <c r="AB8" s="14" t="str">
        <f>IF(T8&lt;&gt;"",H8,"")</f>
        <v/>
      </c>
      <c r="AC8" s="113" t="str">
        <f>+Z8&amp;" "&amp;AA8&amp;" "&amp;T8&amp;"-"&amp;U8&amp;" "&amp;O8</f>
        <v xml:space="preserve"> 5/24 △ - 玉蹴</v>
      </c>
      <c r="AD8" s="14">
        <f>+J8</f>
        <v>0</v>
      </c>
      <c r="AE8" s="14">
        <f>+J9</f>
        <v>0</v>
      </c>
      <c r="AF8" s="14">
        <f>+L8</f>
        <v>0</v>
      </c>
      <c r="AG8" s="14">
        <f>+L9</f>
        <v>0</v>
      </c>
      <c r="AH8" s="117">
        <f t="shared" si="5"/>
        <v>40686</v>
      </c>
    </row>
    <row r="9" spans="1:34" ht="15" customHeight="1" thickBot="1">
      <c r="A9" s="341"/>
      <c r="B9" s="409"/>
      <c r="C9" s="481"/>
      <c r="D9" s="349"/>
      <c r="E9" s="330"/>
      <c r="F9" s="356"/>
      <c r="G9" s="84" t="str">
        <f>LEFT(VLOOKUP(G8,参加チーム!$B$5:$G$73,6,FALSE),2)</f>
        <v>岩手</v>
      </c>
      <c r="H9" s="383"/>
      <c r="I9" s="356"/>
      <c r="J9" s="122"/>
      <c r="K9" s="475"/>
      <c r="L9" s="122"/>
      <c r="M9" s="356"/>
      <c r="N9" s="84" t="str">
        <f>LEFT(VLOOKUP(N8,参加チーム!$B$5:$G$73,6,FALSE),2)</f>
        <v>青森</v>
      </c>
      <c r="O9" s="383"/>
      <c r="P9" s="370"/>
      <c r="Q9" s="387"/>
      <c r="S9" s="22" t="str">
        <f>+"前"&amp;N8&amp;G8</f>
        <v>前北Ｆ北Ａ</v>
      </c>
      <c r="T9" s="23" t="str">
        <f>+M8</f>
        <v/>
      </c>
      <c r="U9" s="23" t="str">
        <f>+I8</f>
        <v/>
      </c>
      <c r="V9" s="24">
        <f>+B4</f>
        <v>40686</v>
      </c>
      <c r="X9" s="113">
        <f t="shared" si="0"/>
        <v>5</v>
      </c>
      <c r="Y9" s="113">
        <f t="shared" si="1"/>
        <v>24</v>
      </c>
      <c r="Z9" s="113" t="str">
        <f t="shared" si="2"/>
        <v xml:space="preserve"> 5/24</v>
      </c>
      <c r="AA9" s="113" t="str">
        <f t="shared" si="3"/>
        <v>△</v>
      </c>
      <c r="AB9" s="14" t="str">
        <f t="shared" si="4"/>
        <v/>
      </c>
      <c r="AC9" s="113" t="str">
        <f>+Z9&amp;" "&amp;AA9&amp;" "&amp;T9&amp;"-"&amp;U9&amp;" "&amp;H8</f>
        <v xml:space="preserve"> 5/24 △ - CROSS</v>
      </c>
      <c r="AD9" s="14">
        <f>+L8</f>
        <v>0</v>
      </c>
      <c r="AE9" s="14">
        <f>+L9</f>
        <v>0</v>
      </c>
      <c r="AF9" s="14">
        <f>+J8</f>
        <v>0</v>
      </c>
      <c r="AG9" s="14">
        <f>+J9</f>
        <v>0</v>
      </c>
      <c r="AH9" s="117">
        <f t="shared" si="5"/>
        <v>40686</v>
      </c>
    </row>
    <row r="10" spans="1:34" ht="14.25" customHeight="1">
      <c r="A10" s="361">
        <v>2</v>
      </c>
      <c r="B10" s="476">
        <v>40700</v>
      </c>
      <c r="C10" s="478" t="s">
        <v>47</v>
      </c>
      <c r="D10" s="359">
        <v>1</v>
      </c>
      <c r="E10" s="325">
        <v>0.39583333333333331</v>
      </c>
      <c r="F10" s="325">
        <v>0.4375</v>
      </c>
      <c r="G10" s="83" t="s">
        <v>317</v>
      </c>
      <c r="H10" s="379" t="str">
        <f>VLOOKUP(G10,参加チーム!$B$5:$G$73,IF($N$2=1,4,5),FALSE)</f>
        <v>ステラミーゴ</v>
      </c>
      <c r="I10" s="351" t="str">
        <f>IF(J10&lt;&gt;"",J10+J11,"")</f>
        <v/>
      </c>
      <c r="J10" s="120"/>
      <c r="K10" s="352" t="s">
        <v>76</v>
      </c>
      <c r="L10" s="120"/>
      <c r="M10" s="351" t="str">
        <f>IF(L10&lt;&gt;"",L10+L11,"")</f>
        <v/>
      </c>
      <c r="N10" s="83" t="s">
        <v>60</v>
      </c>
      <c r="O10" s="379" t="str">
        <f>VLOOKUP(N10,参加チーム!$B$5:$G$73,IF($N$2=1,4,5),FALSE)</f>
        <v>CROSS</v>
      </c>
      <c r="P10" s="390" t="str">
        <f>+O10</f>
        <v>CROSS</v>
      </c>
      <c r="Q10" s="385" t="str">
        <f>+O10</f>
        <v>CROSS</v>
      </c>
      <c r="S10" s="17" t="str">
        <f>+"前"&amp;G10&amp;N10</f>
        <v>前北Ｅ北Ａ</v>
      </c>
      <c r="T10" s="18" t="str">
        <f>IF(I10&lt;&gt;"",I10,"")</f>
        <v/>
      </c>
      <c r="U10" s="18" t="str">
        <f>IF(M10&lt;&gt;"",M10,"")</f>
        <v/>
      </c>
      <c r="V10" s="19">
        <f>+B10</f>
        <v>40700</v>
      </c>
      <c r="X10" s="113">
        <f t="shared" si="0"/>
        <v>6</v>
      </c>
      <c r="Y10" s="113">
        <f t="shared" si="1"/>
        <v>7</v>
      </c>
      <c r="Z10" s="113" t="str">
        <f t="shared" si="2"/>
        <v xml:space="preserve"> 6/ 7</v>
      </c>
      <c r="AA10" s="113" t="str">
        <f t="shared" si="3"/>
        <v>△</v>
      </c>
      <c r="AB10" s="14" t="str">
        <f>IF(T10&lt;&gt;"",H10,"")</f>
        <v/>
      </c>
      <c r="AC10" s="113" t="str">
        <f>+Z10&amp;" "&amp;AA10&amp;" "&amp;T10&amp;"-"&amp;U10&amp;" "&amp;O10</f>
        <v xml:space="preserve"> 6/ 7 △ - CROSS</v>
      </c>
      <c r="AD10" s="14">
        <f>+J10</f>
        <v>0</v>
      </c>
      <c r="AE10" s="14">
        <f>+J11</f>
        <v>0</v>
      </c>
      <c r="AF10" s="14">
        <f>+L10</f>
        <v>0</v>
      </c>
      <c r="AG10" s="14">
        <f>+L11</f>
        <v>0</v>
      </c>
      <c r="AH10" s="117">
        <f t="shared" si="5"/>
        <v>40700</v>
      </c>
    </row>
    <row r="11" spans="1:34" ht="14.25" customHeight="1">
      <c r="A11" s="340"/>
      <c r="B11" s="408"/>
      <c r="C11" s="482"/>
      <c r="D11" s="360"/>
      <c r="E11" s="326"/>
      <c r="F11" s="326"/>
      <c r="G11" s="84" t="str">
        <f>LEFT(VLOOKUP(G10,参加チーム!$B$5:$G$73,6,FALSE),2)</f>
        <v>岩手</v>
      </c>
      <c r="H11" s="372"/>
      <c r="I11" s="326"/>
      <c r="J11" s="140"/>
      <c r="K11" s="353"/>
      <c r="L11" s="140"/>
      <c r="M11" s="326"/>
      <c r="N11" s="84" t="str">
        <f>LEFT(VLOOKUP(N10,参加チーム!$B$5:$G$73,6,FALSE),2)</f>
        <v>岩手</v>
      </c>
      <c r="O11" s="372"/>
      <c r="P11" s="358"/>
      <c r="Q11" s="386"/>
      <c r="S11" s="20" t="str">
        <f>+"前"&amp;N10&amp;G10</f>
        <v>前北Ａ北Ｅ</v>
      </c>
      <c r="T11" s="16" t="str">
        <f>IF(M10&lt;&gt;"",M10,"")</f>
        <v/>
      </c>
      <c r="U11" s="16" t="str">
        <f>IF(I10&lt;&gt;"",I10,"")</f>
        <v/>
      </c>
      <c r="V11" s="21">
        <f>+B10</f>
        <v>40700</v>
      </c>
      <c r="X11" s="113">
        <f t="shared" si="0"/>
        <v>6</v>
      </c>
      <c r="Y11" s="113">
        <f t="shared" si="1"/>
        <v>7</v>
      </c>
      <c r="Z11" s="113" t="str">
        <f t="shared" si="2"/>
        <v xml:space="preserve"> 6/ 7</v>
      </c>
      <c r="AA11" s="113" t="str">
        <f t="shared" si="3"/>
        <v>△</v>
      </c>
      <c r="AB11" s="14" t="str">
        <f t="shared" si="4"/>
        <v/>
      </c>
      <c r="AC11" s="113" t="str">
        <f>+Z11&amp;" "&amp;AA11&amp;" "&amp;T11&amp;"-"&amp;U11&amp;" "&amp;H10</f>
        <v xml:space="preserve"> 6/ 7 △ - ステラミーゴ</v>
      </c>
      <c r="AD11" s="14">
        <f>+L10</f>
        <v>0</v>
      </c>
      <c r="AE11" s="14">
        <f>+L11</f>
        <v>0</v>
      </c>
      <c r="AF11" s="14">
        <f>+J10</f>
        <v>0</v>
      </c>
      <c r="AG11" s="14">
        <f>+J11</f>
        <v>0</v>
      </c>
      <c r="AH11" s="117">
        <f t="shared" si="5"/>
        <v>40700</v>
      </c>
    </row>
    <row r="12" spans="1:34" ht="14.25" customHeight="1">
      <c r="A12" s="340"/>
      <c r="B12" s="408"/>
      <c r="C12" s="482"/>
      <c r="D12" s="348">
        <v>2</v>
      </c>
      <c r="E12" s="327">
        <v>0.45138888888888895</v>
      </c>
      <c r="F12" s="477">
        <v>0.51388888888888895</v>
      </c>
      <c r="G12" s="85" t="s">
        <v>309</v>
      </c>
      <c r="H12" s="371" t="str">
        <f>VLOOKUP(G12,参加チーム!$B$5:$G$73,IF($N$2=1,4,5),FALSE)</f>
        <v>Rion</v>
      </c>
      <c r="I12" s="355" t="str">
        <f>IF(J12&lt;&gt;"",J12+J13,"")</f>
        <v/>
      </c>
      <c r="J12" s="140"/>
      <c r="K12" s="354" t="s">
        <v>76</v>
      </c>
      <c r="L12" s="140"/>
      <c r="M12" s="355" t="str">
        <f>IF(L12&lt;&gt;"",L12+L13,"")</f>
        <v/>
      </c>
      <c r="N12" s="85" t="s">
        <v>310</v>
      </c>
      <c r="O12" s="371" t="str">
        <f>VLOOKUP(N12,参加チーム!$B$5:$G$73,IF($N$2=1,4,5),FALSE)</f>
        <v>Carioca</v>
      </c>
      <c r="P12" s="389" t="str">
        <f>+O12</f>
        <v>Carioca</v>
      </c>
      <c r="Q12" s="386"/>
      <c r="S12" s="20" t="str">
        <f>+"前"&amp;G12&amp;N12</f>
        <v>前北Ｄ北Ｂ</v>
      </c>
      <c r="T12" s="16" t="str">
        <f>IF(I12&lt;&gt;"",I12,"")</f>
        <v/>
      </c>
      <c r="U12" s="16" t="str">
        <f>IF(M12&lt;&gt;"",M12,"")</f>
        <v/>
      </c>
      <c r="V12" s="21">
        <f>+B10</f>
        <v>40700</v>
      </c>
      <c r="X12" s="113">
        <f t="shared" si="0"/>
        <v>6</v>
      </c>
      <c r="Y12" s="113">
        <f t="shared" si="1"/>
        <v>7</v>
      </c>
      <c r="Z12" s="113" t="str">
        <f t="shared" si="2"/>
        <v xml:space="preserve"> 6/ 7</v>
      </c>
      <c r="AA12" s="113" t="str">
        <f t="shared" si="3"/>
        <v>△</v>
      </c>
      <c r="AB12" s="14" t="str">
        <f>IF(T12&lt;&gt;"",H12,"")</f>
        <v/>
      </c>
      <c r="AC12" s="113" t="str">
        <f>+Z12&amp;" "&amp;AA12&amp;" "&amp;T12&amp;"-"&amp;U12&amp;" "&amp;O12</f>
        <v xml:space="preserve"> 6/ 7 △ - Carioca</v>
      </c>
      <c r="AD12" s="14">
        <f>+J12</f>
        <v>0</v>
      </c>
      <c r="AE12" s="14">
        <f>+J13</f>
        <v>0</v>
      </c>
      <c r="AF12" s="14">
        <f>+L12</f>
        <v>0</v>
      </c>
      <c r="AG12" s="14">
        <f>+L13</f>
        <v>0</v>
      </c>
      <c r="AH12" s="117">
        <f t="shared" si="5"/>
        <v>40700</v>
      </c>
    </row>
    <row r="13" spans="1:34">
      <c r="A13" s="340"/>
      <c r="B13" s="408"/>
      <c r="C13" s="483" t="s">
        <v>182</v>
      </c>
      <c r="D13" s="360"/>
      <c r="E13" s="326"/>
      <c r="F13" s="326"/>
      <c r="G13" s="84" t="str">
        <f>LEFT(VLOOKUP(G12,参加チーム!$B$5:$G$73,6,FALSE),2)</f>
        <v>秋田</v>
      </c>
      <c r="H13" s="372"/>
      <c r="I13" s="326"/>
      <c r="J13" s="140"/>
      <c r="K13" s="353"/>
      <c r="L13" s="140"/>
      <c r="M13" s="326"/>
      <c r="N13" s="84" t="str">
        <f>LEFT(VLOOKUP(N12,参加チーム!$B$5:$G$73,6,FALSE),2)</f>
        <v>青森</v>
      </c>
      <c r="O13" s="372"/>
      <c r="P13" s="358"/>
      <c r="Q13" s="386"/>
      <c r="S13" s="20" t="str">
        <f>+"前"&amp;N12&amp;G12</f>
        <v>前北Ｂ北Ｄ</v>
      </c>
      <c r="T13" s="16" t="str">
        <f>IF(M12&lt;&gt;"",M12,"")</f>
        <v/>
      </c>
      <c r="U13" s="16" t="str">
        <f>IF(I12&lt;&gt;"",I12,"")</f>
        <v/>
      </c>
      <c r="V13" s="21">
        <f>+B10</f>
        <v>40700</v>
      </c>
      <c r="X13" s="113">
        <f t="shared" si="0"/>
        <v>6</v>
      </c>
      <c r="Y13" s="113">
        <f t="shared" si="1"/>
        <v>7</v>
      </c>
      <c r="Z13" s="113" t="str">
        <f t="shared" si="2"/>
        <v xml:space="preserve"> 6/ 7</v>
      </c>
      <c r="AA13" s="113" t="str">
        <f t="shared" si="3"/>
        <v>△</v>
      </c>
      <c r="AB13" s="14" t="str">
        <f t="shared" si="4"/>
        <v/>
      </c>
      <c r="AC13" s="113" t="str">
        <f>+Z13&amp;" "&amp;AA13&amp;" "&amp;T13&amp;"-"&amp;U13&amp;" "&amp;H12</f>
        <v xml:space="preserve"> 6/ 7 △ - Rion</v>
      </c>
      <c r="AD13" s="14">
        <f>+L12</f>
        <v>0</v>
      </c>
      <c r="AE13" s="14">
        <f>+L13</f>
        <v>0</v>
      </c>
      <c r="AF13" s="14">
        <f>+J12</f>
        <v>0</v>
      </c>
      <c r="AG13" s="14">
        <f>+J13</f>
        <v>0</v>
      </c>
      <c r="AH13" s="117">
        <f t="shared" si="5"/>
        <v>40700</v>
      </c>
    </row>
    <row r="14" spans="1:34">
      <c r="A14" s="340"/>
      <c r="B14" s="408"/>
      <c r="C14" s="483"/>
      <c r="D14" s="348">
        <v>3</v>
      </c>
      <c r="E14" s="328">
        <v>0.52777777777777779</v>
      </c>
      <c r="F14" s="477">
        <v>0.59027777777777779</v>
      </c>
      <c r="G14" s="85" t="s">
        <v>312</v>
      </c>
      <c r="H14" s="371" t="str">
        <f>VLOOKUP(G14,参加チーム!$B$5:$G$73,IF($N$2=1,4,5),FALSE)</f>
        <v>玉蹴</v>
      </c>
      <c r="I14" s="355" t="str">
        <f>IF(J14&lt;&gt;"",J14+J15,"")</f>
        <v/>
      </c>
      <c r="J14" s="140"/>
      <c r="K14" s="474" t="s">
        <v>76</v>
      </c>
      <c r="L14" s="140"/>
      <c r="M14" s="355" t="str">
        <f>IF(L14&lt;&gt;"",L14+L15,"")</f>
        <v/>
      </c>
      <c r="N14" s="85" t="s">
        <v>318</v>
      </c>
      <c r="O14" s="371" t="str">
        <f>VLOOKUP(N14,参加チーム!$B$5:$G$73,IF($N$2=1,4,5),FALSE)</f>
        <v>vivale</v>
      </c>
      <c r="P14" s="389" t="str">
        <f>+O14</f>
        <v>vivale</v>
      </c>
      <c r="Q14" s="386"/>
      <c r="S14" s="20" t="str">
        <f>+"前"&amp;G14&amp;N14</f>
        <v>前北Ｆ北Ｃ</v>
      </c>
      <c r="T14" s="16" t="str">
        <f>IF(I14&lt;&gt;"",I14,"")</f>
        <v/>
      </c>
      <c r="U14" s="16" t="str">
        <f>IF(M14&lt;&gt;"",M14,"")</f>
        <v/>
      </c>
      <c r="V14" s="21">
        <f>+B10</f>
        <v>40700</v>
      </c>
      <c r="X14" s="113">
        <f t="shared" si="0"/>
        <v>6</v>
      </c>
      <c r="Y14" s="113">
        <f t="shared" si="1"/>
        <v>7</v>
      </c>
      <c r="Z14" s="113" t="str">
        <f t="shared" si="2"/>
        <v xml:space="preserve"> 6/ 7</v>
      </c>
      <c r="AA14" s="113" t="str">
        <f t="shared" si="3"/>
        <v>△</v>
      </c>
      <c r="AB14" s="14" t="str">
        <f>IF(T14&lt;&gt;"",H14,"")</f>
        <v/>
      </c>
      <c r="AC14" s="113" t="str">
        <f>+Z14&amp;" "&amp;AA14&amp;" "&amp;T14&amp;"-"&amp;U14&amp;" "&amp;O14</f>
        <v xml:space="preserve"> 6/ 7 △ - vivale</v>
      </c>
      <c r="AD14" s="14">
        <f>+J14</f>
        <v>0</v>
      </c>
      <c r="AE14" s="14">
        <f>+J15</f>
        <v>0</v>
      </c>
      <c r="AF14" s="14">
        <f>+L14</f>
        <v>0</v>
      </c>
      <c r="AG14" s="14">
        <f>+L15</f>
        <v>0</v>
      </c>
      <c r="AH14" s="117">
        <f t="shared" si="5"/>
        <v>40700</v>
      </c>
    </row>
    <row r="15" spans="1:34" ht="15" thickBot="1">
      <c r="A15" s="341"/>
      <c r="B15" s="409"/>
      <c r="C15" s="484"/>
      <c r="D15" s="349"/>
      <c r="E15" s="330"/>
      <c r="F15" s="356"/>
      <c r="G15" s="84" t="str">
        <f>LEFT(VLOOKUP(G14,参加チーム!$B$5:$G$73,6,FALSE),2)</f>
        <v>青森</v>
      </c>
      <c r="H15" s="383"/>
      <c r="I15" s="356"/>
      <c r="J15" s="122"/>
      <c r="K15" s="475"/>
      <c r="L15" s="122"/>
      <c r="M15" s="356"/>
      <c r="N15" s="84" t="str">
        <f>LEFT(VLOOKUP(N14,参加チーム!$B$5:$G$73,6,FALSE),2)</f>
        <v>岩手</v>
      </c>
      <c r="O15" s="383"/>
      <c r="P15" s="370"/>
      <c r="Q15" s="387"/>
      <c r="S15" s="22" t="str">
        <f>+"前"&amp;N14&amp;G14</f>
        <v>前北Ｃ北Ｆ</v>
      </c>
      <c r="T15" s="23" t="str">
        <f>IF(M14&lt;&gt;"",M14,"")</f>
        <v/>
      </c>
      <c r="U15" s="23" t="str">
        <f>IF(I14&lt;&gt;"",I14,"")</f>
        <v/>
      </c>
      <c r="V15" s="24">
        <f>+B10</f>
        <v>40700</v>
      </c>
      <c r="X15" s="113">
        <f t="shared" si="0"/>
        <v>6</v>
      </c>
      <c r="Y15" s="113">
        <f t="shared" si="1"/>
        <v>7</v>
      </c>
      <c r="Z15" s="113" t="str">
        <f t="shared" si="2"/>
        <v xml:space="preserve"> 6/ 7</v>
      </c>
      <c r="AA15" s="113" t="str">
        <f t="shared" si="3"/>
        <v>△</v>
      </c>
      <c r="AB15" s="14" t="str">
        <f t="shared" si="4"/>
        <v/>
      </c>
      <c r="AC15" s="113" t="str">
        <f>+Z15&amp;" "&amp;AA15&amp;" "&amp;T15&amp;"-"&amp;U15&amp;" "&amp;H14</f>
        <v xml:space="preserve"> 6/ 7 △ - 玉蹴</v>
      </c>
      <c r="AD15" s="14">
        <f>+L14</f>
        <v>0</v>
      </c>
      <c r="AE15" s="14">
        <f>+L15</f>
        <v>0</v>
      </c>
      <c r="AF15" s="14">
        <f>+J14</f>
        <v>0</v>
      </c>
      <c r="AG15" s="14">
        <f>+J15</f>
        <v>0</v>
      </c>
      <c r="AH15" s="117">
        <f t="shared" si="5"/>
        <v>40700</v>
      </c>
    </row>
    <row r="16" spans="1:34" ht="14.45" customHeight="1">
      <c r="A16" s="361">
        <v>3</v>
      </c>
      <c r="B16" s="476">
        <v>40714</v>
      </c>
      <c r="C16" s="478" t="s">
        <v>46</v>
      </c>
      <c r="D16" s="359">
        <v>1</v>
      </c>
      <c r="E16" s="325">
        <v>0.39583333333333331</v>
      </c>
      <c r="F16" s="325">
        <v>0.4375</v>
      </c>
      <c r="G16" s="83" t="s">
        <v>320</v>
      </c>
      <c r="H16" s="379" t="str">
        <f>VLOOKUP(G16,参加チーム!$B$5:$G$73,IF($N$2=1,4,5),FALSE)</f>
        <v>CROSS</v>
      </c>
      <c r="I16" s="351" t="str">
        <f>IF(J16&lt;&gt;"",J16+J17,"")</f>
        <v/>
      </c>
      <c r="J16" s="120"/>
      <c r="K16" s="352" t="s">
        <v>76</v>
      </c>
      <c r="L16" s="120"/>
      <c r="M16" s="351" t="str">
        <f>IF(L16&lt;&gt;"",L16+L17,"")</f>
        <v/>
      </c>
      <c r="N16" s="83" t="s">
        <v>321</v>
      </c>
      <c r="O16" s="379" t="str">
        <f>VLOOKUP(N16,参加チーム!$B$5:$G$73,IF($N$2=1,4,5),FALSE)</f>
        <v>Rion</v>
      </c>
      <c r="P16" s="390" t="str">
        <f>+O16</f>
        <v>Rion</v>
      </c>
      <c r="Q16" s="385" t="str">
        <f>+O18</f>
        <v>玉蹴</v>
      </c>
      <c r="S16" s="17" t="str">
        <f>+"前"&amp;G16&amp;N16</f>
        <v>前北Ａ北Ｄ</v>
      </c>
      <c r="T16" s="18" t="str">
        <f>IF(I16&lt;&gt;"",I16,"")</f>
        <v/>
      </c>
      <c r="U16" s="18" t="str">
        <f>IF(M16&lt;&gt;"",M16,"")</f>
        <v/>
      </c>
      <c r="V16" s="19">
        <f>+B16</f>
        <v>40714</v>
      </c>
      <c r="X16" s="113">
        <f t="shared" si="0"/>
        <v>6</v>
      </c>
      <c r="Y16" s="113">
        <f t="shared" si="1"/>
        <v>21</v>
      </c>
      <c r="Z16" s="113" t="str">
        <f t="shared" si="2"/>
        <v xml:space="preserve"> 6/21</v>
      </c>
      <c r="AA16" s="113" t="str">
        <f t="shared" si="3"/>
        <v>△</v>
      </c>
      <c r="AB16" s="14" t="str">
        <f>IF(T16&lt;&gt;"",H16,"")</f>
        <v/>
      </c>
      <c r="AC16" s="113" t="str">
        <f>+Z16&amp;" "&amp;AA16&amp;" "&amp;T16&amp;"-"&amp;U16&amp;" "&amp;O16</f>
        <v xml:space="preserve"> 6/21 △ - Rion</v>
      </c>
      <c r="AD16" s="14">
        <f>+J16</f>
        <v>0</v>
      </c>
      <c r="AE16" s="14">
        <f>+J17</f>
        <v>0</v>
      </c>
      <c r="AF16" s="14">
        <f>+L16</f>
        <v>0</v>
      </c>
      <c r="AG16" s="14">
        <f>+L17</f>
        <v>0</v>
      </c>
      <c r="AH16" s="117">
        <f t="shared" si="5"/>
        <v>40714</v>
      </c>
    </row>
    <row r="17" spans="1:34" ht="14.45" customHeight="1">
      <c r="A17" s="340"/>
      <c r="B17" s="408"/>
      <c r="C17" s="482"/>
      <c r="D17" s="360"/>
      <c r="E17" s="326"/>
      <c r="F17" s="326"/>
      <c r="G17" s="84" t="str">
        <f>LEFT(VLOOKUP(G16,参加チーム!$B$5:$G$73,6,FALSE),2)</f>
        <v>岩手</v>
      </c>
      <c r="H17" s="372"/>
      <c r="I17" s="326"/>
      <c r="J17" s="111"/>
      <c r="K17" s="353"/>
      <c r="L17" s="111"/>
      <c r="M17" s="326"/>
      <c r="N17" s="84" t="str">
        <f>LEFT(VLOOKUP(N16,参加チーム!$B$5:$G$73,6,FALSE),2)</f>
        <v>秋田</v>
      </c>
      <c r="O17" s="372"/>
      <c r="P17" s="358"/>
      <c r="Q17" s="386"/>
      <c r="S17" s="20" t="str">
        <f>+"前"&amp;N16&amp;G16</f>
        <v>前北Ｄ北Ａ</v>
      </c>
      <c r="T17" s="16" t="str">
        <f>IF(M16&lt;&gt;"",M16,"")</f>
        <v/>
      </c>
      <c r="U17" s="16" t="str">
        <f>IF(I16&lt;&gt;"",I16,"")</f>
        <v/>
      </c>
      <c r="V17" s="21">
        <f>+B16</f>
        <v>40714</v>
      </c>
      <c r="X17" s="113">
        <f t="shared" si="0"/>
        <v>6</v>
      </c>
      <c r="Y17" s="113">
        <f t="shared" si="1"/>
        <v>21</v>
      </c>
      <c r="Z17" s="113" t="str">
        <f t="shared" si="2"/>
        <v xml:space="preserve"> 6/21</v>
      </c>
      <c r="AA17" s="113" t="str">
        <f t="shared" si="3"/>
        <v>△</v>
      </c>
      <c r="AB17" s="14" t="str">
        <f t="shared" si="4"/>
        <v/>
      </c>
      <c r="AC17" s="113" t="str">
        <f>+Z17&amp;" "&amp;AA17&amp;" "&amp;T17&amp;"-"&amp;U17&amp;" "&amp;H16</f>
        <v xml:space="preserve"> 6/21 △ - CROSS</v>
      </c>
      <c r="AD17" s="14">
        <f>+L16</f>
        <v>0</v>
      </c>
      <c r="AE17" s="14">
        <f>+L17</f>
        <v>0</v>
      </c>
      <c r="AF17" s="14">
        <f>+J16</f>
        <v>0</v>
      </c>
      <c r="AG17" s="14">
        <f>+J17</f>
        <v>0</v>
      </c>
      <c r="AH17" s="117">
        <f t="shared" si="5"/>
        <v>40714</v>
      </c>
    </row>
    <row r="18" spans="1:34" ht="14.45" customHeight="1">
      <c r="A18" s="340"/>
      <c r="B18" s="408"/>
      <c r="C18" s="482"/>
      <c r="D18" s="348">
        <v>2</v>
      </c>
      <c r="E18" s="327">
        <v>0.45138888888888895</v>
      </c>
      <c r="F18" s="477">
        <v>0.51388888888888895</v>
      </c>
      <c r="G18" s="85" t="s">
        <v>322</v>
      </c>
      <c r="H18" s="371" t="str">
        <f>VLOOKUP(G18,参加チーム!$B$5:$G$73,IF($N$2=1,4,5),FALSE)</f>
        <v>ステラミーゴ</v>
      </c>
      <c r="I18" s="355" t="str">
        <f>IF(J18&lt;&gt;"",J18+J19,"")</f>
        <v/>
      </c>
      <c r="J18" s="111"/>
      <c r="K18" s="354" t="s">
        <v>76</v>
      </c>
      <c r="L18" s="111"/>
      <c r="M18" s="355" t="str">
        <f>IF(L18&lt;&gt;"",L18+L19,"")</f>
        <v/>
      </c>
      <c r="N18" s="85" t="s">
        <v>325</v>
      </c>
      <c r="O18" s="371" t="str">
        <f>VLOOKUP(N18,参加チーム!$B$5:$G$73,IF($N$2=1,4,5),FALSE)</f>
        <v>玉蹴</v>
      </c>
      <c r="P18" s="389" t="str">
        <f>+O18</f>
        <v>玉蹴</v>
      </c>
      <c r="Q18" s="386"/>
      <c r="S18" s="20" t="str">
        <f>+"前"&amp;G18&amp;N18</f>
        <v>前北Ｅ北Ｆ</v>
      </c>
      <c r="T18" s="16" t="str">
        <f>IF(I18&lt;&gt;"",I18,"")</f>
        <v/>
      </c>
      <c r="U18" s="16" t="str">
        <f>IF(M18&lt;&gt;"",M18,"")</f>
        <v/>
      </c>
      <c r="V18" s="21">
        <f>+B16</f>
        <v>40714</v>
      </c>
      <c r="X18" s="113">
        <f t="shared" si="0"/>
        <v>6</v>
      </c>
      <c r="Y18" s="113">
        <f t="shared" si="1"/>
        <v>21</v>
      </c>
      <c r="Z18" s="113" t="str">
        <f t="shared" si="2"/>
        <v xml:space="preserve"> 6/21</v>
      </c>
      <c r="AA18" s="113" t="str">
        <f t="shared" si="3"/>
        <v>△</v>
      </c>
      <c r="AB18" s="14" t="str">
        <f>IF(T18&lt;&gt;"",H18,"")</f>
        <v/>
      </c>
      <c r="AC18" s="113" t="str">
        <f>+Z18&amp;" "&amp;AA18&amp;" "&amp;T18&amp;"-"&amp;U18&amp;" "&amp;O18</f>
        <v xml:space="preserve"> 6/21 △ - 玉蹴</v>
      </c>
      <c r="AD18" s="14">
        <f>+J18</f>
        <v>0</v>
      </c>
      <c r="AE18" s="14">
        <f>+J19</f>
        <v>0</v>
      </c>
      <c r="AF18" s="14">
        <f>+L18</f>
        <v>0</v>
      </c>
      <c r="AG18" s="14">
        <f>+L19</f>
        <v>0</v>
      </c>
      <c r="AH18" s="117">
        <f t="shared" si="5"/>
        <v>40714</v>
      </c>
    </row>
    <row r="19" spans="1:34" ht="14.25" customHeight="1">
      <c r="A19" s="340"/>
      <c r="B19" s="408"/>
      <c r="C19" s="483" t="s">
        <v>307</v>
      </c>
      <c r="D19" s="360"/>
      <c r="E19" s="326"/>
      <c r="F19" s="326"/>
      <c r="G19" s="84" t="str">
        <f>LEFT(VLOOKUP(G18,参加チーム!$B$5:$G$73,6,FALSE),2)</f>
        <v>岩手</v>
      </c>
      <c r="H19" s="372"/>
      <c r="I19" s="326"/>
      <c r="J19" s="111"/>
      <c r="K19" s="353"/>
      <c r="L19" s="111"/>
      <c r="M19" s="326"/>
      <c r="N19" s="84" t="str">
        <f>LEFT(VLOOKUP(N18,参加チーム!$B$5:$G$73,6,FALSE),2)</f>
        <v>青森</v>
      </c>
      <c r="O19" s="372"/>
      <c r="P19" s="358"/>
      <c r="Q19" s="386"/>
      <c r="S19" s="20" t="str">
        <f>+"前"&amp;N18&amp;G18</f>
        <v>前北Ｆ北Ｅ</v>
      </c>
      <c r="T19" s="16" t="str">
        <f>IF(M18&lt;&gt;"",M18,"")</f>
        <v/>
      </c>
      <c r="U19" s="16" t="str">
        <f>IF(I18&lt;&gt;"",I18,"")</f>
        <v/>
      </c>
      <c r="V19" s="21">
        <f>+B16</f>
        <v>40714</v>
      </c>
      <c r="X19" s="113">
        <f t="shared" si="0"/>
        <v>6</v>
      </c>
      <c r="Y19" s="113">
        <f t="shared" si="1"/>
        <v>21</v>
      </c>
      <c r="Z19" s="113" t="str">
        <f t="shared" si="2"/>
        <v xml:space="preserve"> 6/21</v>
      </c>
      <c r="AA19" s="113" t="str">
        <f t="shared" si="3"/>
        <v>△</v>
      </c>
      <c r="AB19" s="14" t="str">
        <f t="shared" si="4"/>
        <v/>
      </c>
      <c r="AC19" s="113" t="str">
        <f>+Z19&amp;" "&amp;AA19&amp;" "&amp;T19&amp;"-"&amp;U19&amp;" "&amp;H18</f>
        <v xml:space="preserve"> 6/21 △ - ステラミーゴ</v>
      </c>
      <c r="AD19" s="14">
        <f>+L18</f>
        <v>0</v>
      </c>
      <c r="AE19" s="14">
        <f>+L19</f>
        <v>0</v>
      </c>
      <c r="AF19" s="14">
        <f>+J18</f>
        <v>0</v>
      </c>
      <c r="AG19" s="14">
        <f>+J19</f>
        <v>0</v>
      </c>
      <c r="AH19" s="117">
        <f t="shared" si="5"/>
        <v>40714</v>
      </c>
    </row>
    <row r="20" spans="1:34" ht="14.45" customHeight="1">
      <c r="A20" s="340"/>
      <c r="B20" s="408"/>
      <c r="C20" s="483"/>
      <c r="D20" s="348">
        <v>3</v>
      </c>
      <c r="E20" s="328">
        <v>0.52777777777777779</v>
      </c>
      <c r="F20" s="477">
        <v>0.59027777777777779</v>
      </c>
      <c r="G20" s="85" t="s">
        <v>324</v>
      </c>
      <c r="H20" s="371" t="str">
        <f>VLOOKUP(G20,参加チーム!$B$5:$G$73,IF($N$2=1,4,5),FALSE)</f>
        <v>Carioca</v>
      </c>
      <c r="I20" s="355" t="str">
        <f>IF(J20&lt;&gt;"",J20+J21,"")</f>
        <v/>
      </c>
      <c r="J20" s="111"/>
      <c r="K20" s="474" t="s">
        <v>76</v>
      </c>
      <c r="L20" s="111"/>
      <c r="M20" s="355" t="str">
        <f>IF(L20&lt;&gt;"",L20+L21,"")</f>
        <v/>
      </c>
      <c r="N20" s="85" t="s">
        <v>323</v>
      </c>
      <c r="O20" s="371" t="str">
        <f>VLOOKUP(N20,参加チーム!$B$5:$G$73,IF($N$2=1,4,5),FALSE)</f>
        <v>vivale</v>
      </c>
      <c r="P20" s="389" t="str">
        <f>+O20</f>
        <v>vivale</v>
      </c>
      <c r="Q20" s="386"/>
      <c r="S20" s="20" t="str">
        <f>+"前"&amp;G20&amp;N20</f>
        <v>前北Ｂ北Ｃ</v>
      </c>
      <c r="T20" s="16" t="str">
        <f>IF(I20&lt;&gt;"",I20,"")</f>
        <v/>
      </c>
      <c r="U20" s="16" t="str">
        <f>IF(M20&lt;&gt;"",M20,"")</f>
        <v/>
      </c>
      <c r="V20" s="21">
        <f>+B16</f>
        <v>40714</v>
      </c>
      <c r="X20" s="113">
        <f t="shared" si="0"/>
        <v>6</v>
      </c>
      <c r="Y20" s="113">
        <f t="shared" si="1"/>
        <v>21</v>
      </c>
      <c r="Z20" s="113" t="str">
        <f t="shared" si="2"/>
        <v xml:space="preserve"> 6/21</v>
      </c>
      <c r="AA20" s="113" t="str">
        <f t="shared" si="3"/>
        <v>△</v>
      </c>
      <c r="AB20" s="14" t="str">
        <f>IF(T20&lt;&gt;"",H20,"")</f>
        <v/>
      </c>
      <c r="AC20" s="113" t="str">
        <f>+Z20&amp;" "&amp;AA20&amp;" "&amp;T20&amp;"-"&amp;U20&amp;" "&amp;O20</f>
        <v xml:space="preserve"> 6/21 △ - vivale</v>
      </c>
      <c r="AD20" s="14">
        <f>+J20</f>
        <v>0</v>
      </c>
      <c r="AE20" s="14">
        <f>+J21</f>
        <v>0</v>
      </c>
      <c r="AF20" s="14">
        <f>+L20</f>
        <v>0</v>
      </c>
      <c r="AG20" s="14">
        <f>+L21</f>
        <v>0</v>
      </c>
      <c r="AH20" s="117">
        <f t="shared" si="5"/>
        <v>40714</v>
      </c>
    </row>
    <row r="21" spans="1:34" ht="15" customHeight="1" thickBot="1">
      <c r="A21" s="341"/>
      <c r="B21" s="409"/>
      <c r="C21" s="484"/>
      <c r="D21" s="349"/>
      <c r="E21" s="330"/>
      <c r="F21" s="356"/>
      <c r="G21" s="84" t="str">
        <f>LEFT(VLOOKUP(G20,参加チーム!$B$5:$G$73,6,FALSE),2)</f>
        <v>青森</v>
      </c>
      <c r="H21" s="383"/>
      <c r="I21" s="356"/>
      <c r="J21" s="122"/>
      <c r="K21" s="475"/>
      <c r="L21" s="122"/>
      <c r="M21" s="356"/>
      <c r="N21" s="84" t="str">
        <f>LEFT(VLOOKUP(N20,参加チーム!$B$5:$G$73,6,FALSE),2)</f>
        <v>岩手</v>
      </c>
      <c r="O21" s="383"/>
      <c r="P21" s="370"/>
      <c r="Q21" s="387"/>
      <c r="S21" s="22" t="str">
        <f>+"前"&amp;N20&amp;G20</f>
        <v>前北Ｃ北Ｂ</v>
      </c>
      <c r="T21" s="23" t="str">
        <f>IF(M20&lt;&gt;"",M20,"")</f>
        <v/>
      </c>
      <c r="U21" s="23" t="str">
        <f>IF(I20&lt;&gt;"",I20,"")</f>
        <v/>
      </c>
      <c r="V21" s="24">
        <f>+B16</f>
        <v>40714</v>
      </c>
      <c r="X21" s="113">
        <f t="shared" si="0"/>
        <v>6</v>
      </c>
      <c r="Y21" s="113">
        <f t="shared" si="1"/>
        <v>21</v>
      </c>
      <c r="Z21" s="113" t="str">
        <f t="shared" si="2"/>
        <v xml:space="preserve"> 6/21</v>
      </c>
      <c r="AA21" s="113" t="str">
        <f t="shared" si="3"/>
        <v>△</v>
      </c>
      <c r="AB21" s="14" t="str">
        <f t="shared" si="4"/>
        <v/>
      </c>
      <c r="AC21" s="113" t="str">
        <f>+Z21&amp;" "&amp;AA21&amp;" "&amp;T21&amp;"-"&amp;U21&amp;" "&amp;H20</f>
        <v xml:space="preserve"> 6/21 △ - Carioca</v>
      </c>
      <c r="AD21" s="14">
        <f>+L20</f>
        <v>0</v>
      </c>
      <c r="AE21" s="14">
        <f>+L21</f>
        <v>0</v>
      </c>
      <c r="AF21" s="14">
        <f>+J20</f>
        <v>0</v>
      </c>
      <c r="AG21" s="14">
        <f>+J21</f>
        <v>0</v>
      </c>
      <c r="AH21" s="117">
        <f t="shared" si="5"/>
        <v>40714</v>
      </c>
    </row>
    <row r="22" spans="1:34" ht="14.25" customHeight="1">
      <c r="A22" s="361">
        <v>4</v>
      </c>
      <c r="B22" s="476">
        <v>40728</v>
      </c>
      <c r="C22" s="478" t="s">
        <v>48</v>
      </c>
      <c r="D22" s="359">
        <v>1</v>
      </c>
      <c r="E22" s="325">
        <v>0.39583333333333331</v>
      </c>
      <c r="F22" s="325">
        <v>0.4375</v>
      </c>
      <c r="G22" s="83" t="s">
        <v>327</v>
      </c>
      <c r="H22" s="379" t="str">
        <f>VLOOKUP(G22,参加チーム!$B$5:$G$73,IF($N$2=1,4,5),FALSE)</f>
        <v>玉蹴</v>
      </c>
      <c r="I22" s="351" t="str">
        <f>IF(J22&lt;&gt;"",J22+J23,"")</f>
        <v/>
      </c>
      <c r="J22" s="120"/>
      <c r="K22" s="352" t="s">
        <v>76</v>
      </c>
      <c r="L22" s="120"/>
      <c r="M22" s="351" t="str">
        <f>IF(L22&lt;&gt;"",L22+L23,"")</f>
        <v/>
      </c>
      <c r="N22" s="83" t="s">
        <v>326</v>
      </c>
      <c r="O22" s="379" t="str">
        <f>VLOOKUP(N22,参加チーム!$B$5:$G$73,IF($N$2=1,4,5),FALSE)</f>
        <v>Carioca</v>
      </c>
      <c r="P22" s="390" t="str">
        <f>+O22</f>
        <v>Carioca</v>
      </c>
      <c r="Q22" s="385" t="str">
        <f>+H26</f>
        <v>Rion</v>
      </c>
      <c r="S22" s="17" t="str">
        <f>+"前"&amp;G22&amp;N22</f>
        <v>前北Ｆ北Ｂ</v>
      </c>
      <c r="T22" s="18" t="str">
        <f>IF(I22&lt;&gt;"",I22,"")</f>
        <v/>
      </c>
      <c r="U22" s="18" t="str">
        <f>IF(M22&lt;&gt;"",M22,"")</f>
        <v/>
      </c>
      <c r="V22" s="19">
        <f>+B22</f>
        <v>40728</v>
      </c>
      <c r="X22" s="113">
        <f t="shared" si="0"/>
        <v>7</v>
      </c>
      <c r="Y22" s="113">
        <f t="shared" si="1"/>
        <v>5</v>
      </c>
      <c r="Z22" s="113" t="str">
        <f t="shared" si="2"/>
        <v xml:space="preserve"> 7/ 5</v>
      </c>
      <c r="AA22" s="113" t="str">
        <f t="shared" si="3"/>
        <v>△</v>
      </c>
      <c r="AB22" s="14" t="str">
        <f>IF(T22&lt;&gt;"",H22,"")</f>
        <v/>
      </c>
      <c r="AC22" s="113" t="str">
        <f>+Z22&amp;" "&amp;AA22&amp;" "&amp;T22&amp;"-"&amp;U22&amp;" "&amp;O22</f>
        <v xml:space="preserve"> 7/ 5 △ - Carioca</v>
      </c>
      <c r="AD22" s="14">
        <f>+J22</f>
        <v>0</v>
      </c>
      <c r="AE22" s="14">
        <f>+J23</f>
        <v>0</v>
      </c>
      <c r="AF22" s="14">
        <f>+L22</f>
        <v>0</v>
      </c>
      <c r="AG22" s="14">
        <f>+L23</f>
        <v>0</v>
      </c>
      <c r="AH22" s="117">
        <f t="shared" si="5"/>
        <v>40728</v>
      </c>
    </row>
    <row r="23" spans="1:34" ht="14.25" customHeight="1">
      <c r="A23" s="340"/>
      <c r="B23" s="408"/>
      <c r="C23" s="482"/>
      <c r="D23" s="360"/>
      <c r="E23" s="326"/>
      <c r="F23" s="326"/>
      <c r="G23" s="84" t="str">
        <f>LEFT(VLOOKUP(G22,参加チーム!$B$5:$G$73,6,FALSE),2)</f>
        <v>青森</v>
      </c>
      <c r="H23" s="372"/>
      <c r="I23" s="326"/>
      <c r="J23" s="111"/>
      <c r="K23" s="353"/>
      <c r="L23" s="111"/>
      <c r="M23" s="326"/>
      <c r="N23" s="84" t="str">
        <f>LEFT(VLOOKUP(N22,参加チーム!$B$5:$G$73,6,FALSE),2)</f>
        <v>青森</v>
      </c>
      <c r="O23" s="372"/>
      <c r="P23" s="358"/>
      <c r="Q23" s="386"/>
      <c r="S23" s="20" t="str">
        <f>+"前"&amp;N22&amp;G22</f>
        <v>前北Ｂ北Ｆ</v>
      </c>
      <c r="T23" s="16" t="str">
        <f>IF(M22&lt;&gt;"",M22,"")</f>
        <v/>
      </c>
      <c r="U23" s="16" t="str">
        <f>IF(I22&lt;&gt;"",I22,"")</f>
        <v/>
      </c>
      <c r="V23" s="21">
        <f>+B22</f>
        <v>40728</v>
      </c>
      <c r="X23" s="113">
        <f t="shared" si="0"/>
        <v>7</v>
      </c>
      <c r="Y23" s="113">
        <f t="shared" si="1"/>
        <v>5</v>
      </c>
      <c r="Z23" s="113" t="str">
        <f t="shared" si="2"/>
        <v xml:space="preserve"> 7/ 5</v>
      </c>
      <c r="AA23" s="113" t="str">
        <f t="shared" si="3"/>
        <v>△</v>
      </c>
      <c r="AB23" s="14" t="str">
        <f t="shared" si="4"/>
        <v/>
      </c>
      <c r="AC23" s="113" t="str">
        <f>+Z23&amp;" "&amp;AA23&amp;" "&amp;T23&amp;"-"&amp;U23&amp;" "&amp;H22</f>
        <v xml:space="preserve"> 7/ 5 △ - 玉蹴</v>
      </c>
      <c r="AD23" s="14">
        <f>+L22</f>
        <v>0</v>
      </c>
      <c r="AE23" s="14">
        <f>+L23</f>
        <v>0</v>
      </c>
      <c r="AF23" s="14">
        <f>+J22</f>
        <v>0</v>
      </c>
      <c r="AG23" s="14">
        <f>+J23</f>
        <v>0</v>
      </c>
      <c r="AH23" s="117">
        <f t="shared" si="5"/>
        <v>40728</v>
      </c>
    </row>
    <row r="24" spans="1:34" ht="14.25" customHeight="1">
      <c r="A24" s="340"/>
      <c r="B24" s="408"/>
      <c r="C24" s="482"/>
      <c r="D24" s="348">
        <v>2</v>
      </c>
      <c r="E24" s="327">
        <v>0.45138888888888895</v>
      </c>
      <c r="F24" s="477">
        <v>0.51388888888888895</v>
      </c>
      <c r="G24" s="85" t="s">
        <v>318</v>
      </c>
      <c r="H24" s="371" t="str">
        <f>VLOOKUP(G24,参加チーム!$B$5:$G$73,IF($N$2=1,4,5),FALSE)</f>
        <v>vivale</v>
      </c>
      <c r="I24" s="355" t="str">
        <f>IF(J24&lt;&gt;"",J24+J25,"")</f>
        <v/>
      </c>
      <c r="J24" s="111"/>
      <c r="K24" s="354" t="s">
        <v>76</v>
      </c>
      <c r="L24" s="111"/>
      <c r="M24" s="355" t="str">
        <f>IF(L24&lt;&gt;"",L24+L25,"")</f>
        <v/>
      </c>
      <c r="N24" s="85" t="s">
        <v>319</v>
      </c>
      <c r="O24" s="371" t="str">
        <f>VLOOKUP(N24,参加チーム!$B$5:$G$73,IF($N$2=1,4,5),FALSE)</f>
        <v>CROSS</v>
      </c>
      <c r="P24" s="389" t="str">
        <f>+O24</f>
        <v>CROSS</v>
      </c>
      <c r="Q24" s="386"/>
      <c r="S24" s="20" t="str">
        <f>+"前"&amp;G24&amp;N24</f>
        <v>前北Ｃ北Ａ</v>
      </c>
      <c r="T24" s="16" t="str">
        <f>IF(I24&lt;&gt;"",I24,"")</f>
        <v/>
      </c>
      <c r="U24" s="16" t="str">
        <f>IF(M24&lt;&gt;"",M24,"")</f>
        <v/>
      </c>
      <c r="V24" s="21">
        <f>+B22</f>
        <v>40728</v>
      </c>
      <c r="X24" s="113">
        <f t="shared" si="0"/>
        <v>7</v>
      </c>
      <c r="Y24" s="113">
        <f t="shared" si="1"/>
        <v>5</v>
      </c>
      <c r="Z24" s="113" t="str">
        <f t="shared" si="2"/>
        <v xml:space="preserve"> 7/ 5</v>
      </c>
      <c r="AA24" s="113" t="str">
        <f t="shared" si="3"/>
        <v>△</v>
      </c>
      <c r="AB24" s="14" t="str">
        <f>IF(T24&lt;&gt;"",H24,"")</f>
        <v/>
      </c>
      <c r="AC24" s="113" t="str">
        <f>+Z24&amp;" "&amp;AA24&amp;" "&amp;T24&amp;"-"&amp;U24&amp;" "&amp;O24</f>
        <v xml:space="preserve"> 7/ 5 △ - CROSS</v>
      </c>
      <c r="AD24" s="14">
        <f>+J24</f>
        <v>0</v>
      </c>
      <c r="AE24" s="14">
        <f>+J25</f>
        <v>0</v>
      </c>
      <c r="AF24" s="14">
        <f>+L24</f>
        <v>0</v>
      </c>
      <c r="AG24" s="14">
        <f>+L25</f>
        <v>0</v>
      </c>
      <c r="AH24" s="117">
        <f t="shared" si="5"/>
        <v>40728</v>
      </c>
    </row>
    <row r="25" spans="1:34" ht="14.25" customHeight="1">
      <c r="A25" s="340"/>
      <c r="B25" s="408"/>
      <c r="C25" s="483" t="s">
        <v>129</v>
      </c>
      <c r="D25" s="360"/>
      <c r="E25" s="326"/>
      <c r="F25" s="326"/>
      <c r="G25" s="84" t="str">
        <f>LEFT(VLOOKUP(G24,参加チーム!$B$5:$G$73,6,FALSE),2)</f>
        <v>岩手</v>
      </c>
      <c r="H25" s="372"/>
      <c r="I25" s="326"/>
      <c r="J25" s="111"/>
      <c r="K25" s="353"/>
      <c r="L25" s="111"/>
      <c r="M25" s="326"/>
      <c r="N25" s="84" t="str">
        <f>LEFT(VLOOKUP(N24,参加チーム!$B$5:$G$73,6,FALSE),2)</f>
        <v>岩手</v>
      </c>
      <c r="O25" s="372"/>
      <c r="P25" s="358"/>
      <c r="Q25" s="386"/>
      <c r="S25" s="20" t="str">
        <f>+"前"&amp;N24&amp;G24</f>
        <v>前北Ａ北Ｃ</v>
      </c>
      <c r="T25" s="16" t="str">
        <f>IF(M24&lt;&gt;"",M24,"")</f>
        <v/>
      </c>
      <c r="U25" s="16" t="str">
        <f>IF(I24&lt;&gt;"",I24,"")</f>
        <v/>
      </c>
      <c r="V25" s="21">
        <f>+B22</f>
        <v>40728</v>
      </c>
      <c r="X25" s="113">
        <f t="shared" si="0"/>
        <v>7</v>
      </c>
      <c r="Y25" s="113">
        <f t="shared" si="1"/>
        <v>5</v>
      </c>
      <c r="Z25" s="113" t="str">
        <f t="shared" si="2"/>
        <v xml:space="preserve"> 7/ 5</v>
      </c>
      <c r="AA25" s="113" t="str">
        <f t="shared" si="3"/>
        <v>△</v>
      </c>
      <c r="AB25" s="14" t="str">
        <f t="shared" si="4"/>
        <v/>
      </c>
      <c r="AC25" s="113" t="str">
        <f>+Z25&amp;" "&amp;AA25&amp;" "&amp;T25&amp;"-"&amp;U25&amp;" "&amp;H24</f>
        <v xml:space="preserve"> 7/ 5 △ - vivale</v>
      </c>
      <c r="AD25" s="14">
        <f>+L24</f>
        <v>0</v>
      </c>
      <c r="AE25" s="14">
        <f>+L25</f>
        <v>0</v>
      </c>
      <c r="AF25" s="14">
        <f>+J24</f>
        <v>0</v>
      </c>
      <c r="AG25" s="14">
        <f>+J25</f>
        <v>0</v>
      </c>
      <c r="AH25" s="117">
        <f t="shared" si="5"/>
        <v>40728</v>
      </c>
    </row>
    <row r="26" spans="1:34" ht="14.25" customHeight="1">
      <c r="A26" s="340"/>
      <c r="B26" s="408"/>
      <c r="C26" s="483"/>
      <c r="D26" s="348">
        <v>3</v>
      </c>
      <c r="E26" s="328">
        <v>0.52777777777777779</v>
      </c>
      <c r="F26" s="477">
        <v>0.59027777777777779</v>
      </c>
      <c r="G26" s="85" t="s">
        <v>328</v>
      </c>
      <c r="H26" s="371" t="str">
        <f>VLOOKUP(G26,参加チーム!$B$5:$G$73,IF($N$2=1,4,5),FALSE)</f>
        <v>Rion</v>
      </c>
      <c r="I26" s="355" t="str">
        <f>IF(J26&lt;&gt;"",J26+J27,"")</f>
        <v/>
      </c>
      <c r="J26" s="111"/>
      <c r="K26" s="474" t="s">
        <v>76</v>
      </c>
      <c r="L26" s="111"/>
      <c r="M26" s="355" t="str">
        <f>IF(L26&lt;&gt;"",L26+L27,"")</f>
        <v/>
      </c>
      <c r="N26" s="85" t="s">
        <v>311</v>
      </c>
      <c r="O26" s="371" t="str">
        <f>VLOOKUP(N26,参加チーム!$B$5:$G$73,IF($N$2=1,4,5),FALSE)</f>
        <v>ステラミーゴ</v>
      </c>
      <c r="P26" s="389" t="str">
        <f>+O26</f>
        <v>ステラミーゴ</v>
      </c>
      <c r="Q26" s="386"/>
      <c r="S26" s="20" t="str">
        <f>+"前"&amp;G26&amp;N26</f>
        <v>前北Ｄ北Ｅ</v>
      </c>
      <c r="T26" s="16" t="str">
        <f>IF(I26&lt;&gt;"",I26,"")</f>
        <v/>
      </c>
      <c r="U26" s="16" t="str">
        <f>IF(M26&lt;&gt;"",M26,"")</f>
        <v/>
      </c>
      <c r="V26" s="21">
        <f>+B22</f>
        <v>40728</v>
      </c>
      <c r="X26" s="113">
        <f t="shared" si="0"/>
        <v>7</v>
      </c>
      <c r="Y26" s="113">
        <f t="shared" si="1"/>
        <v>5</v>
      </c>
      <c r="Z26" s="113" t="str">
        <f t="shared" si="2"/>
        <v xml:space="preserve"> 7/ 5</v>
      </c>
      <c r="AA26" s="113" t="str">
        <f t="shared" si="3"/>
        <v>△</v>
      </c>
      <c r="AB26" s="14" t="str">
        <f>IF(T26&lt;&gt;"",H26,"")</f>
        <v/>
      </c>
      <c r="AC26" s="113" t="str">
        <f>+Z26&amp;" "&amp;AA26&amp;" "&amp;T26&amp;"-"&amp;U26&amp;" "&amp;O26</f>
        <v xml:space="preserve"> 7/ 5 △ - ステラミーゴ</v>
      </c>
      <c r="AD26" s="14">
        <f>+J26</f>
        <v>0</v>
      </c>
      <c r="AE26" s="14">
        <f>+J27</f>
        <v>0</v>
      </c>
      <c r="AF26" s="14">
        <f>+L26</f>
        <v>0</v>
      </c>
      <c r="AG26" s="14">
        <f>+L27</f>
        <v>0</v>
      </c>
      <c r="AH26" s="117">
        <f t="shared" si="5"/>
        <v>40728</v>
      </c>
    </row>
    <row r="27" spans="1:34" ht="15" customHeight="1" thickBot="1">
      <c r="A27" s="341"/>
      <c r="B27" s="409"/>
      <c r="C27" s="484"/>
      <c r="D27" s="349"/>
      <c r="E27" s="330"/>
      <c r="F27" s="356"/>
      <c r="G27" s="84" t="str">
        <f>LEFT(VLOOKUP(G26,参加チーム!$B$5:$G$73,6,FALSE),2)</f>
        <v>秋田</v>
      </c>
      <c r="H27" s="383"/>
      <c r="I27" s="356"/>
      <c r="J27" s="122"/>
      <c r="K27" s="475"/>
      <c r="L27" s="122"/>
      <c r="M27" s="356"/>
      <c r="N27" s="84" t="str">
        <f>LEFT(VLOOKUP(N26,参加チーム!$B$5:$G$73,6,FALSE),2)</f>
        <v>岩手</v>
      </c>
      <c r="O27" s="383"/>
      <c r="P27" s="370"/>
      <c r="Q27" s="387"/>
      <c r="S27" s="22" t="str">
        <f>+"前"&amp;N26&amp;G26</f>
        <v>前北Ｅ北Ｄ</v>
      </c>
      <c r="T27" s="23" t="str">
        <f>IF(M26&lt;&gt;"",M26,"")</f>
        <v/>
      </c>
      <c r="U27" s="23" t="str">
        <f>IF(I26&lt;&gt;"",I26,"")</f>
        <v/>
      </c>
      <c r="V27" s="24">
        <f>+B22</f>
        <v>40728</v>
      </c>
      <c r="X27" s="113">
        <f t="shared" si="0"/>
        <v>7</v>
      </c>
      <c r="Y27" s="113">
        <f t="shared" si="1"/>
        <v>5</v>
      </c>
      <c r="Z27" s="113" t="str">
        <f t="shared" si="2"/>
        <v xml:space="preserve"> 7/ 5</v>
      </c>
      <c r="AA27" s="113" t="str">
        <f t="shared" si="3"/>
        <v>△</v>
      </c>
      <c r="AB27" s="14" t="str">
        <f t="shared" si="4"/>
        <v/>
      </c>
      <c r="AC27" s="113" t="str">
        <f>+Z27&amp;" "&amp;AA27&amp;" "&amp;T27&amp;"-"&amp;U27&amp;" "&amp;H26</f>
        <v xml:space="preserve"> 7/ 5 △ - Rion</v>
      </c>
      <c r="AD27" s="14">
        <f>+L26</f>
        <v>0</v>
      </c>
      <c r="AE27" s="14">
        <f>+L27</f>
        <v>0</v>
      </c>
      <c r="AF27" s="14">
        <f>+J26</f>
        <v>0</v>
      </c>
      <c r="AG27" s="14">
        <f>+J27</f>
        <v>0</v>
      </c>
      <c r="AH27" s="117">
        <f t="shared" si="5"/>
        <v>40728</v>
      </c>
    </row>
    <row r="28" spans="1:34" ht="14.45" customHeight="1">
      <c r="A28" s="361">
        <v>5</v>
      </c>
      <c r="B28" s="476">
        <v>40741</v>
      </c>
      <c r="C28" s="478" t="s">
        <v>47</v>
      </c>
      <c r="D28" s="359">
        <v>1</v>
      </c>
      <c r="E28" s="325">
        <v>0.39583333333333331</v>
      </c>
      <c r="F28" s="325">
        <v>0.4375</v>
      </c>
      <c r="G28" s="83" t="s">
        <v>329</v>
      </c>
      <c r="H28" s="379" t="str">
        <f>VLOOKUP(G28,参加チーム!$B$5:$G$73,IF($N$2=1,4,5),FALSE)</f>
        <v>vivale</v>
      </c>
      <c r="I28" s="351" t="str">
        <f>IF(J28&lt;&gt;"",J28+J29,"")</f>
        <v/>
      </c>
      <c r="J28" s="120"/>
      <c r="K28" s="352" t="s">
        <v>76</v>
      </c>
      <c r="L28" s="120"/>
      <c r="M28" s="351" t="str">
        <f>IF(L28&lt;&gt;"",L28+L29,"")</f>
        <v/>
      </c>
      <c r="N28" s="83" t="s">
        <v>322</v>
      </c>
      <c r="O28" s="379" t="str">
        <f>VLOOKUP(N28,参加チーム!$B$5:$G$73,IF($N$2=1,4,5),FALSE)</f>
        <v>ステラミーゴ</v>
      </c>
      <c r="P28" s="390" t="str">
        <f>+O28</f>
        <v>ステラミーゴ</v>
      </c>
      <c r="Q28" s="385" t="str">
        <f>+O28</f>
        <v>ステラミーゴ</v>
      </c>
      <c r="S28" s="17" t="str">
        <f>+"前"&amp;G28&amp;N28</f>
        <v>前北Ｃ北Ｅ</v>
      </c>
      <c r="T28" s="18" t="str">
        <f>IF(I28&lt;&gt;"",I28,"")</f>
        <v/>
      </c>
      <c r="U28" s="18" t="str">
        <f>IF(M28&lt;&gt;"",M28,"")</f>
        <v/>
      </c>
      <c r="V28" s="19">
        <f>+B28</f>
        <v>40741</v>
      </c>
      <c r="X28" s="113">
        <f t="shared" si="0"/>
        <v>7</v>
      </c>
      <c r="Y28" s="113">
        <f t="shared" si="1"/>
        <v>18</v>
      </c>
      <c r="Z28" s="113" t="str">
        <f t="shared" si="2"/>
        <v xml:space="preserve"> 7/18</v>
      </c>
      <c r="AA28" s="113" t="str">
        <f t="shared" si="3"/>
        <v>△</v>
      </c>
      <c r="AB28" s="14" t="str">
        <f>IF(T28&lt;&gt;"",H28,"")</f>
        <v/>
      </c>
      <c r="AC28" s="113" t="str">
        <f>+Z28&amp;" "&amp;AA28&amp;" "&amp;T28&amp;"-"&amp;U28&amp;" "&amp;O28</f>
        <v xml:space="preserve"> 7/18 △ - ステラミーゴ</v>
      </c>
      <c r="AD28" s="14">
        <f>+J28</f>
        <v>0</v>
      </c>
      <c r="AE28" s="14">
        <f>+J29</f>
        <v>0</v>
      </c>
      <c r="AF28" s="14">
        <f>+L28</f>
        <v>0</v>
      </c>
      <c r="AG28" s="14">
        <f>+L29</f>
        <v>0</v>
      </c>
      <c r="AH28" s="117">
        <f t="shared" si="5"/>
        <v>40741</v>
      </c>
    </row>
    <row r="29" spans="1:34" ht="14.45" customHeight="1">
      <c r="A29" s="340"/>
      <c r="B29" s="408"/>
      <c r="C29" s="482"/>
      <c r="D29" s="360"/>
      <c r="E29" s="326"/>
      <c r="F29" s="326"/>
      <c r="G29" s="84" t="str">
        <f>LEFT(VLOOKUP(G28,参加チーム!$B$5:$G$73,6,FALSE),2)</f>
        <v>岩手</v>
      </c>
      <c r="H29" s="372"/>
      <c r="I29" s="326"/>
      <c r="J29" s="111"/>
      <c r="K29" s="353"/>
      <c r="L29" s="111"/>
      <c r="M29" s="326"/>
      <c r="N29" s="84" t="str">
        <f>LEFT(VLOOKUP(N28,参加チーム!$B$5:$G$73,6,FALSE),2)</f>
        <v>岩手</v>
      </c>
      <c r="O29" s="372"/>
      <c r="P29" s="358"/>
      <c r="Q29" s="386"/>
      <c r="S29" s="20" t="str">
        <f>+"前"&amp;N28&amp;G28</f>
        <v>前北Ｅ北Ｃ</v>
      </c>
      <c r="T29" s="16" t="str">
        <f>IF(M28&lt;&gt;"",M28,"")</f>
        <v/>
      </c>
      <c r="U29" s="16" t="str">
        <f>IF(I28&lt;&gt;"",I28,"")</f>
        <v/>
      </c>
      <c r="V29" s="21">
        <f>+B28</f>
        <v>40741</v>
      </c>
      <c r="X29" s="113">
        <f t="shared" si="0"/>
        <v>7</v>
      </c>
      <c r="Y29" s="113">
        <f t="shared" si="1"/>
        <v>18</v>
      </c>
      <c r="Z29" s="113" t="str">
        <f t="shared" si="2"/>
        <v xml:space="preserve"> 7/18</v>
      </c>
      <c r="AA29" s="113" t="str">
        <f t="shared" si="3"/>
        <v>△</v>
      </c>
      <c r="AB29" s="14" t="str">
        <f t="shared" si="4"/>
        <v/>
      </c>
      <c r="AC29" s="113" t="str">
        <f>+Z29&amp;" "&amp;AA29&amp;" "&amp;T29&amp;"-"&amp;U29&amp;" "&amp;H28</f>
        <v xml:space="preserve"> 7/18 △ - vivale</v>
      </c>
      <c r="AD29" s="14">
        <f>+L28</f>
        <v>0</v>
      </c>
      <c r="AE29" s="14">
        <f>+L29</f>
        <v>0</v>
      </c>
      <c r="AF29" s="14">
        <f>+J28</f>
        <v>0</v>
      </c>
      <c r="AG29" s="14">
        <f>+J29</f>
        <v>0</v>
      </c>
      <c r="AH29" s="117">
        <f t="shared" si="5"/>
        <v>40741</v>
      </c>
    </row>
    <row r="30" spans="1:34" ht="14.45" customHeight="1">
      <c r="A30" s="340"/>
      <c r="B30" s="408"/>
      <c r="C30" s="482"/>
      <c r="D30" s="348">
        <v>2</v>
      </c>
      <c r="E30" s="327">
        <v>0.45138888888888895</v>
      </c>
      <c r="F30" s="477">
        <v>0.51388888888888895</v>
      </c>
      <c r="G30" s="85" t="s">
        <v>11</v>
      </c>
      <c r="H30" s="371" t="str">
        <f>VLOOKUP(G30,参加チーム!$B$5:$G$73,IF($N$2=1,4,5),FALSE)</f>
        <v>Rion</v>
      </c>
      <c r="I30" s="355" t="str">
        <f>IF(J30&lt;&gt;"",J30+J31,"")</f>
        <v/>
      </c>
      <c r="J30" s="111"/>
      <c r="K30" s="354" t="s">
        <v>76</v>
      </c>
      <c r="L30" s="111"/>
      <c r="M30" s="355" t="str">
        <f>IF(L30&lt;&gt;"",L30+L31,"")</f>
        <v/>
      </c>
      <c r="N30" s="85" t="s">
        <v>14</v>
      </c>
      <c r="O30" s="371" t="str">
        <f>VLOOKUP(N30,参加チーム!$B$5:$G$73,IF($N$2=1,4,5),FALSE)</f>
        <v>玉蹴</v>
      </c>
      <c r="P30" s="389" t="str">
        <f>+O30</f>
        <v>玉蹴</v>
      </c>
      <c r="Q30" s="386"/>
      <c r="S30" s="20" t="str">
        <f>+"前"&amp;G30&amp;N30</f>
        <v>前北Ｄ北Ｆ</v>
      </c>
      <c r="T30" s="16" t="str">
        <f>IF(I30&lt;&gt;"",I30,"")</f>
        <v/>
      </c>
      <c r="U30" s="16" t="str">
        <f>IF(M30&lt;&gt;"",M30,"")</f>
        <v/>
      </c>
      <c r="V30" s="21">
        <f>+B28</f>
        <v>40741</v>
      </c>
      <c r="X30" s="113">
        <f t="shared" si="0"/>
        <v>7</v>
      </c>
      <c r="Y30" s="113">
        <f t="shared" si="1"/>
        <v>18</v>
      </c>
      <c r="Z30" s="113" t="str">
        <f t="shared" si="2"/>
        <v xml:space="preserve"> 7/18</v>
      </c>
      <c r="AA30" s="113" t="str">
        <f t="shared" si="3"/>
        <v>△</v>
      </c>
      <c r="AB30" s="14" t="str">
        <f>IF(T30&lt;&gt;"",H30,"")</f>
        <v/>
      </c>
      <c r="AC30" s="113" t="str">
        <f>+Z30&amp;" "&amp;AA30&amp;" "&amp;T30&amp;"-"&amp;U30&amp;" "&amp;O30</f>
        <v xml:space="preserve"> 7/18 △ - 玉蹴</v>
      </c>
      <c r="AD30" s="14">
        <f>+J30</f>
        <v>0</v>
      </c>
      <c r="AE30" s="14">
        <f>+J31</f>
        <v>0</v>
      </c>
      <c r="AF30" s="14">
        <f>+L30</f>
        <v>0</v>
      </c>
      <c r="AG30" s="14">
        <f>+L31</f>
        <v>0</v>
      </c>
      <c r="AH30" s="117">
        <f t="shared" si="5"/>
        <v>40741</v>
      </c>
    </row>
    <row r="31" spans="1:34" ht="14.45" customHeight="1">
      <c r="A31" s="340"/>
      <c r="B31" s="408"/>
      <c r="C31" s="483" t="s">
        <v>308</v>
      </c>
      <c r="D31" s="360"/>
      <c r="E31" s="326"/>
      <c r="F31" s="326"/>
      <c r="G31" s="84" t="str">
        <f>LEFT(VLOOKUP(G30,参加チーム!$B$5:$G$73,6,FALSE),2)</f>
        <v>秋田</v>
      </c>
      <c r="H31" s="372"/>
      <c r="I31" s="326"/>
      <c r="J31" s="111"/>
      <c r="K31" s="353"/>
      <c r="L31" s="111"/>
      <c r="M31" s="326"/>
      <c r="N31" s="84" t="str">
        <f>LEFT(VLOOKUP(N30,参加チーム!$B$5:$G$73,6,FALSE),2)</f>
        <v>青森</v>
      </c>
      <c r="O31" s="372"/>
      <c r="P31" s="358"/>
      <c r="Q31" s="386"/>
      <c r="S31" s="20" t="str">
        <f>+"前"&amp;N30&amp;G30</f>
        <v>前北Ｆ北Ｄ</v>
      </c>
      <c r="T31" s="16" t="str">
        <f>IF(M30&lt;&gt;"",M30,"")</f>
        <v/>
      </c>
      <c r="U31" s="16" t="str">
        <f>IF(I30&lt;&gt;"",I30,"")</f>
        <v/>
      </c>
      <c r="V31" s="21">
        <f>+B28</f>
        <v>40741</v>
      </c>
      <c r="X31" s="113">
        <f t="shared" si="0"/>
        <v>7</v>
      </c>
      <c r="Y31" s="113">
        <f t="shared" si="1"/>
        <v>18</v>
      </c>
      <c r="Z31" s="113" t="str">
        <f t="shared" si="2"/>
        <v xml:space="preserve"> 7/18</v>
      </c>
      <c r="AA31" s="113" t="str">
        <f t="shared" si="3"/>
        <v>△</v>
      </c>
      <c r="AB31" s="14" t="str">
        <f t="shared" si="4"/>
        <v/>
      </c>
      <c r="AC31" s="113" t="str">
        <f>+Z31&amp;" "&amp;AA31&amp;" "&amp;T31&amp;"-"&amp;U31&amp;" "&amp;H30</f>
        <v xml:space="preserve"> 7/18 △ - Rion</v>
      </c>
      <c r="AD31" s="14">
        <f>+L30</f>
        <v>0</v>
      </c>
      <c r="AE31" s="14">
        <f>+L31</f>
        <v>0</v>
      </c>
      <c r="AF31" s="14">
        <f>+J30</f>
        <v>0</v>
      </c>
      <c r="AG31" s="14">
        <f>+J31</f>
        <v>0</v>
      </c>
      <c r="AH31" s="117">
        <f t="shared" si="5"/>
        <v>40741</v>
      </c>
    </row>
    <row r="32" spans="1:34" ht="14.45" customHeight="1">
      <c r="A32" s="340"/>
      <c r="B32" s="408"/>
      <c r="C32" s="483"/>
      <c r="D32" s="348">
        <v>3</v>
      </c>
      <c r="E32" s="328">
        <v>0.52777777777777779</v>
      </c>
      <c r="F32" s="477">
        <v>0.59027777777777779</v>
      </c>
      <c r="G32" s="85" t="s">
        <v>12</v>
      </c>
      <c r="H32" s="371" t="str">
        <f>VLOOKUP(G32,参加チーム!$B$5:$G$73,IF($N$2=1,4,5),FALSE)</f>
        <v>CROSS</v>
      </c>
      <c r="I32" s="355" t="str">
        <f>IF(J32&lt;&gt;"",J32+J33,"")</f>
        <v/>
      </c>
      <c r="J32" s="111"/>
      <c r="K32" s="474" t="s">
        <v>76</v>
      </c>
      <c r="L32" s="111"/>
      <c r="M32" s="355" t="str">
        <f>IF(L32&lt;&gt;"",L32+L33,"")</f>
        <v/>
      </c>
      <c r="N32" s="85" t="s">
        <v>15</v>
      </c>
      <c r="O32" s="371" t="str">
        <f>VLOOKUP(N32,参加チーム!$B$5:$G$73,IF($N$2=1,4,5),FALSE)</f>
        <v>Carioca</v>
      </c>
      <c r="P32" s="389" t="str">
        <f>+O32</f>
        <v>Carioca</v>
      </c>
      <c r="Q32" s="386"/>
      <c r="S32" s="20" t="str">
        <f>+"前"&amp;G32&amp;N32</f>
        <v>前北Ａ北Ｂ</v>
      </c>
      <c r="T32" s="16" t="str">
        <f>IF(I32&lt;&gt;"",I32,"")</f>
        <v/>
      </c>
      <c r="U32" s="16" t="str">
        <f>IF(M32&lt;&gt;"",M32,"")</f>
        <v/>
      </c>
      <c r="V32" s="21">
        <f>+B28</f>
        <v>40741</v>
      </c>
      <c r="X32" s="113">
        <f t="shared" si="0"/>
        <v>7</v>
      </c>
      <c r="Y32" s="113">
        <f t="shared" si="1"/>
        <v>18</v>
      </c>
      <c r="Z32" s="113" t="str">
        <f t="shared" si="2"/>
        <v xml:space="preserve"> 7/18</v>
      </c>
      <c r="AA32" s="113" t="str">
        <f t="shared" si="3"/>
        <v>△</v>
      </c>
      <c r="AB32" s="14" t="str">
        <f>IF(T32&lt;&gt;"",H32,"")</f>
        <v/>
      </c>
      <c r="AC32" s="113" t="str">
        <f>+Z32&amp;" "&amp;AA32&amp;" "&amp;T32&amp;"-"&amp;U32&amp;" "&amp;O32</f>
        <v xml:space="preserve"> 7/18 △ - Carioca</v>
      </c>
      <c r="AD32" s="14">
        <f>+J32</f>
        <v>0</v>
      </c>
      <c r="AE32" s="14">
        <f>+J33</f>
        <v>0</v>
      </c>
      <c r="AF32" s="14">
        <f>+L32</f>
        <v>0</v>
      </c>
      <c r="AG32" s="14">
        <f>+L33</f>
        <v>0</v>
      </c>
      <c r="AH32" s="117">
        <f t="shared" si="5"/>
        <v>40741</v>
      </c>
    </row>
    <row r="33" spans="1:34" ht="15" customHeight="1" thickBot="1">
      <c r="A33" s="341"/>
      <c r="B33" s="409"/>
      <c r="C33" s="484"/>
      <c r="D33" s="349"/>
      <c r="E33" s="330"/>
      <c r="F33" s="356"/>
      <c r="G33" s="121" t="str">
        <f>LEFT(VLOOKUP(G32,参加チーム!$B$5:$G$73,6,FALSE),2)</f>
        <v>岩手</v>
      </c>
      <c r="H33" s="383"/>
      <c r="I33" s="356"/>
      <c r="J33" s="122"/>
      <c r="K33" s="475"/>
      <c r="L33" s="122"/>
      <c r="M33" s="356"/>
      <c r="N33" s="121" t="str">
        <f>LEFT(VLOOKUP(N32,参加チーム!$B$5:$G$73,6,FALSE),2)</f>
        <v>青森</v>
      </c>
      <c r="O33" s="383"/>
      <c r="P33" s="370"/>
      <c r="Q33" s="387"/>
      <c r="S33" s="22" t="str">
        <f>+"前"&amp;N32&amp;G32</f>
        <v>前北Ｂ北Ａ</v>
      </c>
      <c r="T33" s="23" t="str">
        <f>IF(M32&lt;&gt;"",M32,"")</f>
        <v/>
      </c>
      <c r="U33" s="23" t="str">
        <f>IF(I32&lt;&gt;"",I32,"")</f>
        <v/>
      </c>
      <c r="V33" s="24">
        <f>+B28</f>
        <v>40741</v>
      </c>
      <c r="X33" s="113">
        <f t="shared" si="0"/>
        <v>7</v>
      </c>
      <c r="Y33" s="113">
        <f t="shared" si="1"/>
        <v>18</v>
      </c>
      <c r="Z33" s="113" t="str">
        <f t="shared" si="2"/>
        <v xml:space="preserve"> 7/18</v>
      </c>
      <c r="AA33" s="113" t="str">
        <f t="shared" si="3"/>
        <v>△</v>
      </c>
      <c r="AB33" s="14" t="str">
        <f t="shared" si="4"/>
        <v/>
      </c>
      <c r="AC33" s="113" t="str">
        <f>+Z33&amp;" "&amp;AA33&amp;" "&amp;T33&amp;"-"&amp;U33&amp;" "&amp;H32</f>
        <v xml:space="preserve"> 7/18 △ - CROSS</v>
      </c>
      <c r="AD33" s="14">
        <f>+L32</f>
        <v>0</v>
      </c>
      <c r="AE33" s="14">
        <f>+L33</f>
        <v>0</v>
      </c>
      <c r="AF33" s="14">
        <f>+J32</f>
        <v>0</v>
      </c>
      <c r="AG33" s="14">
        <f>+J33</f>
        <v>0</v>
      </c>
      <c r="AH33" s="117">
        <f t="shared" si="5"/>
        <v>40741</v>
      </c>
    </row>
    <row r="34" spans="1:34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X34" s="113"/>
      <c r="Y34" s="113"/>
      <c r="Z34" s="113"/>
      <c r="AA34" s="113"/>
      <c r="AC34" s="113"/>
    </row>
    <row r="35" spans="1:34" ht="28.5" customHeight="1" thickBot="1">
      <c r="A35" s="88" t="s">
        <v>90</v>
      </c>
      <c r="B35" s="89"/>
      <c r="C35" s="89"/>
      <c r="D35" s="89"/>
      <c r="E35" s="152">
        <v>6.25E-2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S35" s="15"/>
      <c r="T35" s="16"/>
      <c r="X35" s="113"/>
      <c r="Y35" s="113"/>
      <c r="Z35" s="113"/>
      <c r="AA35" s="113"/>
      <c r="AC35" s="113"/>
    </row>
    <row r="36" spans="1:34" ht="25.5" customHeight="1" thickBot="1">
      <c r="A36" s="92"/>
      <c r="B36" s="144" t="s">
        <v>42</v>
      </c>
      <c r="C36" s="144" t="s">
        <v>43</v>
      </c>
      <c r="D36" s="144" t="s">
        <v>123</v>
      </c>
      <c r="E36" s="151" t="s">
        <v>236</v>
      </c>
      <c r="F36" s="144" t="s">
        <v>44</v>
      </c>
      <c r="G36" s="27"/>
      <c r="H36" s="28" t="s">
        <v>124</v>
      </c>
      <c r="I36" s="350" t="s">
        <v>45</v>
      </c>
      <c r="J36" s="350"/>
      <c r="K36" s="350"/>
      <c r="L36" s="350"/>
      <c r="M36" s="350"/>
      <c r="N36" s="27"/>
      <c r="O36" s="28" t="s">
        <v>125</v>
      </c>
      <c r="P36" s="144" t="s">
        <v>106</v>
      </c>
      <c r="Q36" s="29" t="s">
        <v>41</v>
      </c>
      <c r="S36" s="16"/>
      <c r="T36" s="16"/>
      <c r="X36" s="113"/>
      <c r="Y36" s="113"/>
      <c r="Z36" s="113"/>
      <c r="AA36" s="113"/>
      <c r="AC36" s="113"/>
    </row>
    <row r="37" spans="1:34" ht="14.25" customHeight="1">
      <c r="A37" s="361">
        <v>6</v>
      </c>
      <c r="B37" s="476">
        <v>40784</v>
      </c>
      <c r="C37" s="478" t="s">
        <v>48</v>
      </c>
      <c r="D37" s="359">
        <v>1</v>
      </c>
      <c r="E37" s="325">
        <v>0.39583333333333331</v>
      </c>
      <c r="F37" s="325">
        <v>0.4375</v>
      </c>
      <c r="G37" s="83"/>
      <c r="H37" s="379" t="e">
        <f>VLOOKUP(G37,参加チーム!$B$5:$G$73,IF($N$2=1,4,5),FALSE)</f>
        <v>#N/A</v>
      </c>
      <c r="I37" s="351" t="str">
        <f>IF(J37&lt;&gt;"",J37+J38,"")</f>
        <v/>
      </c>
      <c r="J37" s="120"/>
      <c r="K37" s="352" t="s">
        <v>76</v>
      </c>
      <c r="L37" s="120"/>
      <c r="M37" s="351" t="str">
        <f>IF(L37&lt;&gt;"",L37+L38,"")</f>
        <v/>
      </c>
      <c r="N37" s="83"/>
      <c r="O37" s="379" t="e">
        <f>VLOOKUP(N37,参加チーム!$B$5:$G$73,IF($N$2=1,4,5),FALSE)</f>
        <v>#N/A</v>
      </c>
      <c r="P37" s="390" t="e">
        <f>+O37</f>
        <v>#N/A</v>
      </c>
      <c r="Q37" s="385" t="e">
        <f>+P37</f>
        <v>#N/A</v>
      </c>
      <c r="S37" s="17" t="str">
        <f>+"後"&amp;G37&amp;N37</f>
        <v>後</v>
      </c>
      <c r="T37" s="18" t="str">
        <f>IF(I37&lt;&gt;"",I37,"")</f>
        <v/>
      </c>
      <c r="U37" s="18" t="str">
        <f>IF(M37&lt;&gt;"",M37,"")</f>
        <v/>
      </c>
      <c r="V37" s="19">
        <f>+B37</f>
        <v>40784</v>
      </c>
      <c r="X37" s="113">
        <f t="shared" ref="X37:X66" si="6">MONTH(V37)</f>
        <v>8</v>
      </c>
      <c r="Y37" s="113">
        <f t="shared" ref="Y37:Y66" si="7">DAY(V37)</f>
        <v>30</v>
      </c>
      <c r="Z37" s="113" t="str">
        <f t="shared" ref="Z37:Z66" si="8">IF(LEN(X37)=1," ","")&amp;X37&amp;"/"&amp;IF(LEN(Y37)=1," ","")&amp;Y37</f>
        <v xml:space="preserve"> 8/30</v>
      </c>
      <c r="AA37" s="113" t="str">
        <f t="shared" ref="AA37:AA66" si="9">IF(T37&gt;U37,"○",IF(T37&lt;U37,"●","△"))</f>
        <v>△</v>
      </c>
      <c r="AB37" s="14" t="str">
        <f>IF(T37&lt;&gt;"",H37,"")</f>
        <v/>
      </c>
      <c r="AC37" s="113" t="e">
        <f>+Z37&amp;" "&amp;AA37&amp;" "&amp;T37&amp;"-"&amp;U37&amp;" "&amp;O37</f>
        <v>#N/A</v>
      </c>
      <c r="AD37" s="14">
        <f>+J37</f>
        <v>0</v>
      </c>
      <c r="AE37" s="14">
        <f>+J38</f>
        <v>0</v>
      </c>
      <c r="AF37" s="14">
        <f>+L37</f>
        <v>0</v>
      </c>
      <c r="AG37" s="14">
        <f>+L38</f>
        <v>0</v>
      </c>
      <c r="AH37" s="117">
        <f t="shared" ref="AH37:AH66" si="10">+V37</f>
        <v>40784</v>
      </c>
    </row>
    <row r="38" spans="1:34" ht="14.25" customHeight="1">
      <c r="A38" s="340"/>
      <c r="B38" s="408"/>
      <c r="C38" s="482"/>
      <c r="D38" s="360"/>
      <c r="E38" s="326"/>
      <c r="F38" s="326"/>
      <c r="G38" s="84" t="e">
        <f>LEFT(VLOOKUP(G37,参加チーム!$B$5:$G$73,6,FALSE),2)</f>
        <v>#N/A</v>
      </c>
      <c r="H38" s="372"/>
      <c r="I38" s="326"/>
      <c r="J38" s="111"/>
      <c r="K38" s="353"/>
      <c r="L38" s="111"/>
      <c r="M38" s="326"/>
      <c r="N38" s="84" t="e">
        <f>LEFT(VLOOKUP(N37,参加チーム!$B$5:$G$73,6,FALSE),2)</f>
        <v>#N/A</v>
      </c>
      <c r="O38" s="372"/>
      <c r="P38" s="358"/>
      <c r="Q38" s="386"/>
      <c r="S38" s="20" t="str">
        <f>+"後"&amp;N37&amp;G37</f>
        <v>後</v>
      </c>
      <c r="T38" s="16" t="str">
        <f>IF(M37&lt;&gt;"",M37,"")</f>
        <v/>
      </c>
      <c r="U38" s="16" t="str">
        <f>IF(I37&lt;&gt;"",I37,"")</f>
        <v/>
      </c>
      <c r="V38" s="21">
        <f>+B37</f>
        <v>40784</v>
      </c>
      <c r="X38" s="113">
        <f t="shared" si="6"/>
        <v>8</v>
      </c>
      <c r="Y38" s="113">
        <f t="shared" si="7"/>
        <v>30</v>
      </c>
      <c r="Z38" s="113" t="str">
        <f t="shared" si="8"/>
        <v xml:space="preserve"> 8/30</v>
      </c>
      <c r="AA38" s="113" t="str">
        <f t="shared" si="9"/>
        <v>△</v>
      </c>
      <c r="AB38" s="14" t="str">
        <f>IF(T38&lt;&gt;"",O37,"")</f>
        <v/>
      </c>
      <c r="AC38" s="113" t="e">
        <f>+Z38&amp;" "&amp;AA38&amp;" "&amp;T38&amp;"-"&amp;U38&amp;" "&amp;H37</f>
        <v>#N/A</v>
      </c>
      <c r="AD38" s="14">
        <f>+L37</f>
        <v>0</v>
      </c>
      <c r="AE38" s="14">
        <f>+L38</f>
        <v>0</v>
      </c>
      <c r="AF38" s="14">
        <f>+J37</f>
        <v>0</v>
      </c>
      <c r="AG38" s="14">
        <f>+J38</f>
        <v>0</v>
      </c>
      <c r="AH38" s="117">
        <f t="shared" si="10"/>
        <v>40784</v>
      </c>
    </row>
    <row r="39" spans="1:34" ht="14.25" customHeight="1">
      <c r="A39" s="340"/>
      <c r="B39" s="408"/>
      <c r="C39" s="482"/>
      <c r="D39" s="348">
        <v>2</v>
      </c>
      <c r="E39" s="327">
        <v>0.45138888888888895</v>
      </c>
      <c r="F39" s="477">
        <v>0.51388888888888895</v>
      </c>
      <c r="G39" s="85"/>
      <c r="H39" s="371" t="e">
        <f>VLOOKUP(G39,参加チーム!$B$5:$G$73,IF($N$2=1,4,5),FALSE)</f>
        <v>#N/A</v>
      </c>
      <c r="I39" s="355" t="str">
        <f>IF(J39&lt;&gt;"",J39+J40,"")</f>
        <v/>
      </c>
      <c r="J39" s="111"/>
      <c r="K39" s="354" t="s">
        <v>76</v>
      </c>
      <c r="L39" s="111"/>
      <c r="M39" s="355" t="str">
        <f>IF(L39&lt;&gt;"",L39+L40,"")</f>
        <v/>
      </c>
      <c r="N39" s="85"/>
      <c r="O39" s="371" t="e">
        <f>VLOOKUP(N39,参加チーム!$B$5:$G$73,IF($N$2=1,4,5),FALSE)</f>
        <v>#N/A</v>
      </c>
      <c r="P39" s="389" t="e">
        <f>+O39</f>
        <v>#N/A</v>
      </c>
      <c r="Q39" s="386"/>
      <c r="S39" s="20" t="str">
        <f>+"後"&amp;G39&amp;N39</f>
        <v>後</v>
      </c>
      <c r="T39" s="16" t="str">
        <f>+I39</f>
        <v/>
      </c>
      <c r="U39" s="16" t="str">
        <f>+M39</f>
        <v/>
      </c>
      <c r="V39" s="21">
        <f>+B37</f>
        <v>40784</v>
      </c>
      <c r="X39" s="113">
        <f t="shared" si="6"/>
        <v>8</v>
      </c>
      <c r="Y39" s="113">
        <f t="shared" si="7"/>
        <v>30</v>
      </c>
      <c r="Z39" s="113" t="str">
        <f t="shared" si="8"/>
        <v xml:space="preserve"> 8/30</v>
      </c>
      <c r="AA39" s="113" t="str">
        <f t="shared" si="9"/>
        <v>△</v>
      </c>
      <c r="AB39" s="14" t="str">
        <f>IF(T39&lt;&gt;"",H39,"")</f>
        <v/>
      </c>
      <c r="AC39" s="113" t="e">
        <f>+Z39&amp;" "&amp;AA39&amp;" "&amp;T39&amp;"-"&amp;U39&amp;" "&amp;O39</f>
        <v>#N/A</v>
      </c>
      <c r="AD39" s="14">
        <f>+J39</f>
        <v>0</v>
      </c>
      <c r="AE39" s="14">
        <f>+J40</f>
        <v>0</v>
      </c>
      <c r="AF39" s="14">
        <f>+L39</f>
        <v>0</v>
      </c>
      <c r="AG39" s="14">
        <f>+L40</f>
        <v>0</v>
      </c>
      <c r="AH39" s="117">
        <f t="shared" si="10"/>
        <v>40784</v>
      </c>
    </row>
    <row r="40" spans="1:34" ht="14.25" customHeight="1">
      <c r="A40" s="340"/>
      <c r="B40" s="408"/>
      <c r="C40" s="483" t="s">
        <v>181</v>
      </c>
      <c r="D40" s="360"/>
      <c r="E40" s="326"/>
      <c r="F40" s="326"/>
      <c r="G40" s="84" t="e">
        <f>LEFT(VLOOKUP(G39,参加チーム!$B$5:$G$73,6,FALSE),2)</f>
        <v>#N/A</v>
      </c>
      <c r="H40" s="372"/>
      <c r="I40" s="326"/>
      <c r="J40" s="111"/>
      <c r="K40" s="353"/>
      <c r="L40" s="111"/>
      <c r="M40" s="326"/>
      <c r="N40" s="84" t="e">
        <f>LEFT(VLOOKUP(N39,参加チーム!$B$5:$G$73,6,FALSE),2)</f>
        <v>#N/A</v>
      </c>
      <c r="O40" s="372"/>
      <c r="P40" s="358"/>
      <c r="Q40" s="386"/>
      <c r="S40" s="20" t="str">
        <f>+"後"&amp;N39&amp;G39</f>
        <v>後</v>
      </c>
      <c r="T40" s="16" t="str">
        <f>+M39</f>
        <v/>
      </c>
      <c r="U40" s="16" t="str">
        <f>+I39</f>
        <v/>
      </c>
      <c r="V40" s="21">
        <f>+B37</f>
        <v>40784</v>
      </c>
      <c r="X40" s="113">
        <f t="shared" si="6"/>
        <v>8</v>
      </c>
      <c r="Y40" s="113">
        <f t="shared" si="7"/>
        <v>30</v>
      </c>
      <c r="Z40" s="113" t="str">
        <f t="shared" si="8"/>
        <v xml:space="preserve"> 8/30</v>
      </c>
      <c r="AA40" s="113" t="str">
        <f t="shared" si="9"/>
        <v>△</v>
      </c>
      <c r="AB40" s="14" t="str">
        <f>IF(T40&lt;&gt;"",O39,"")</f>
        <v/>
      </c>
      <c r="AC40" s="113" t="e">
        <f>+Z40&amp;" "&amp;AA40&amp;" "&amp;T40&amp;"-"&amp;U40&amp;" "&amp;H39</f>
        <v>#N/A</v>
      </c>
      <c r="AD40" s="14">
        <f>+L39</f>
        <v>0</v>
      </c>
      <c r="AE40" s="14">
        <f>+L40</f>
        <v>0</v>
      </c>
      <c r="AF40" s="14">
        <f>+J39</f>
        <v>0</v>
      </c>
      <c r="AG40" s="14">
        <f>+J40</f>
        <v>0</v>
      </c>
      <c r="AH40" s="117">
        <f t="shared" si="10"/>
        <v>40784</v>
      </c>
    </row>
    <row r="41" spans="1:34">
      <c r="A41" s="340"/>
      <c r="B41" s="408"/>
      <c r="C41" s="483"/>
      <c r="D41" s="348">
        <v>3</v>
      </c>
      <c r="E41" s="328">
        <v>0.52777777777777779</v>
      </c>
      <c r="F41" s="477">
        <v>0.59027777777777779</v>
      </c>
      <c r="G41" s="85"/>
      <c r="H41" s="371" t="e">
        <f>VLOOKUP(G41,参加チーム!$B$5:$G$73,IF($N$2=1,4,5),FALSE)</f>
        <v>#N/A</v>
      </c>
      <c r="I41" s="355" t="str">
        <f>IF(J41&lt;&gt;"",J41+J42,"")</f>
        <v/>
      </c>
      <c r="J41" s="111"/>
      <c r="K41" s="354" t="s">
        <v>76</v>
      </c>
      <c r="L41" s="111"/>
      <c r="M41" s="355" t="str">
        <f>IF(L41&lt;&gt;"",L41+L42,"")</f>
        <v/>
      </c>
      <c r="N41" s="85"/>
      <c r="O41" s="371" t="e">
        <f>VLOOKUP(N41,参加チーム!$B$5:$G$73,IF($N$2=1,4,5),FALSE)</f>
        <v>#N/A</v>
      </c>
      <c r="P41" s="389" t="e">
        <f>+O41</f>
        <v>#N/A</v>
      </c>
      <c r="Q41" s="386"/>
      <c r="S41" s="20" t="str">
        <f>+"後"&amp;G41&amp;N41</f>
        <v>後</v>
      </c>
      <c r="T41" s="16" t="str">
        <f>+I41</f>
        <v/>
      </c>
      <c r="U41" s="16" t="str">
        <f>+M41</f>
        <v/>
      </c>
      <c r="V41" s="21">
        <f>+B37</f>
        <v>40784</v>
      </c>
      <c r="X41" s="113">
        <f t="shared" si="6"/>
        <v>8</v>
      </c>
      <c r="Y41" s="113">
        <f t="shared" si="7"/>
        <v>30</v>
      </c>
      <c r="Z41" s="113" t="str">
        <f t="shared" si="8"/>
        <v xml:space="preserve"> 8/30</v>
      </c>
      <c r="AA41" s="113" t="str">
        <f t="shared" si="9"/>
        <v>△</v>
      </c>
      <c r="AB41" s="14" t="str">
        <f>IF(T41&lt;&gt;"",H41,"")</f>
        <v/>
      </c>
      <c r="AC41" s="113" t="e">
        <f>+Z41&amp;" "&amp;AA41&amp;" "&amp;T41&amp;"-"&amp;U41&amp;" "&amp;O41</f>
        <v>#N/A</v>
      </c>
      <c r="AD41" s="14">
        <f>+J41</f>
        <v>0</v>
      </c>
      <c r="AE41" s="14">
        <f>+J42</f>
        <v>0</v>
      </c>
      <c r="AF41" s="14">
        <f>+L41</f>
        <v>0</v>
      </c>
      <c r="AG41" s="14">
        <f>+L42</f>
        <v>0</v>
      </c>
      <c r="AH41" s="117">
        <f t="shared" si="10"/>
        <v>40784</v>
      </c>
    </row>
    <row r="42" spans="1:34" ht="15" thickBot="1">
      <c r="A42" s="340"/>
      <c r="B42" s="408"/>
      <c r="C42" s="483"/>
      <c r="D42" s="368"/>
      <c r="E42" s="330"/>
      <c r="F42" s="380"/>
      <c r="G42" s="145" t="e">
        <f>LEFT(VLOOKUP(G41,参加チーム!$B$5:$G$73,6,FALSE),2)</f>
        <v>#N/A</v>
      </c>
      <c r="H42" s="383"/>
      <c r="I42" s="380"/>
      <c r="J42" s="146"/>
      <c r="K42" s="381"/>
      <c r="L42" s="146"/>
      <c r="M42" s="380"/>
      <c r="N42" s="145" t="e">
        <f>LEFT(VLOOKUP(N41,参加チーム!$B$5:$G$73,6,FALSE),2)</f>
        <v>#N/A</v>
      </c>
      <c r="O42" s="383"/>
      <c r="P42" s="384"/>
      <c r="Q42" s="386"/>
      <c r="S42" s="22" t="str">
        <f>+"後"&amp;N41&amp;G41</f>
        <v>後</v>
      </c>
      <c r="T42" s="23" t="str">
        <f>+M41</f>
        <v/>
      </c>
      <c r="U42" s="23" t="str">
        <f>+I41</f>
        <v/>
      </c>
      <c r="V42" s="24">
        <f>+B37</f>
        <v>40784</v>
      </c>
      <c r="X42" s="113">
        <f t="shared" si="6"/>
        <v>8</v>
      </c>
      <c r="Y42" s="113">
        <f t="shared" si="7"/>
        <v>30</v>
      </c>
      <c r="Z42" s="113" t="str">
        <f t="shared" si="8"/>
        <v xml:space="preserve"> 8/30</v>
      </c>
      <c r="AA42" s="113" t="str">
        <f t="shared" si="9"/>
        <v>△</v>
      </c>
      <c r="AB42" s="14" t="str">
        <f>IF(T42&lt;&gt;"",O41,"")</f>
        <v/>
      </c>
      <c r="AC42" s="113" t="e">
        <f>+Z42&amp;" "&amp;AA42&amp;" "&amp;T42&amp;"-"&amp;U42&amp;" "&amp;H41</f>
        <v>#N/A</v>
      </c>
      <c r="AD42" s="14">
        <f>+L41</f>
        <v>0</v>
      </c>
      <c r="AE42" s="14">
        <f>+L42</f>
        <v>0</v>
      </c>
      <c r="AF42" s="14">
        <f>+J41</f>
        <v>0</v>
      </c>
      <c r="AG42" s="14">
        <f>+J42</f>
        <v>0</v>
      </c>
      <c r="AH42" s="117">
        <f t="shared" si="10"/>
        <v>40784</v>
      </c>
    </row>
    <row r="43" spans="1:34" ht="14.45" customHeight="1">
      <c r="A43" s="394">
        <v>7</v>
      </c>
      <c r="B43" s="485">
        <v>40797</v>
      </c>
      <c r="C43" s="478" t="s">
        <v>47</v>
      </c>
      <c r="D43" s="382">
        <v>1</v>
      </c>
      <c r="E43" s="325">
        <v>0.39583333333333331</v>
      </c>
      <c r="F43" s="335">
        <v>0.4375</v>
      </c>
      <c r="G43" s="83"/>
      <c r="H43" s="379" t="e">
        <f>VLOOKUP(G43,参加チーム!$B$5:$G$73,IF($N$2=1,4,5),FALSE)</f>
        <v>#N/A</v>
      </c>
      <c r="I43" s="382" t="str">
        <f>IF(J43&lt;&gt;"",J43+J44,"")</f>
        <v/>
      </c>
      <c r="J43" s="120"/>
      <c r="K43" s="404" t="s">
        <v>76</v>
      </c>
      <c r="L43" s="120"/>
      <c r="M43" s="382" t="str">
        <f>IF(L43&lt;&gt;"",L43+L44,"")</f>
        <v/>
      </c>
      <c r="N43" s="83"/>
      <c r="O43" s="379" t="e">
        <f>VLOOKUP(N43,参加チーム!$B$5:$G$73,IF($N$2=1,4,5),FALSE)</f>
        <v>#N/A</v>
      </c>
      <c r="P43" s="402" t="e">
        <f>+O43</f>
        <v>#N/A</v>
      </c>
      <c r="Q43" s="391" t="e">
        <f>+P43</f>
        <v>#N/A</v>
      </c>
      <c r="S43" s="17" t="str">
        <f>+"後"&amp;G43&amp;N43</f>
        <v>後</v>
      </c>
      <c r="T43" s="18" t="str">
        <f>IF(I43&lt;&gt;"",I43,"")</f>
        <v/>
      </c>
      <c r="U43" s="18" t="str">
        <f>IF(M43&lt;&gt;"",M43,"")</f>
        <v/>
      </c>
      <c r="V43" s="19">
        <f>+B43</f>
        <v>40797</v>
      </c>
      <c r="X43" s="113">
        <f t="shared" si="6"/>
        <v>9</v>
      </c>
      <c r="Y43" s="113">
        <f t="shared" si="7"/>
        <v>12</v>
      </c>
      <c r="Z43" s="113" t="str">
        <f t="shared" si="8"/>
        <v xml:space="preserve"> 9/12</v>
      </c>
      <c r="AA43" s="113" t="str">
        <f t="shared" si="9"/>
        <v>△</v>
      </c>
      <c r="AB43" s="14" t="str">
        <f>IF(T43&lt;&gt;"",H45,"")</f>
        <v/>
      </c>
      <c r="AC43" s="113" t="e">
        <f>+Z43&amp;" "&amp;AA43&amp;" "&amp;T43&amp;"-"&amp;U43&amp;" "&amp;O45</f>
        <v>#N/A</v>
      </c>
      <c r="AD43" s="14">
        <f>+J45</f>
        <v>0</v>
      </c>
      <c r="AE43" s="14">
        <f>+J46</f>
        <v>0</v>
      </c>
      <c r="AF43" s="14">
        <f>+L45</f>
        <v>0</v>
      </c>
      <c r="AG43" s="14">
        <f>+L46</f>
        <v>0</v>
      </c>
      <c r="AH43" s="117">
        <f t="shared" si="10"/>
        <v>40797</v>
      </c>
    </row>
    <row r="44" spans="1:34" ht="14.45" customHeight="1">
      <c r="A44" s="395"/>
      <c r="B44" s="376"/>
      <c r="C44" s="479"/>
      <c r="D44" s="336"/>
      <c r="E44" s="326"/>
      <c r="F44" s="336"/>
      <c r="G44" s="147" t="e">
        <f>LEFT(VLOOKUP(G43,参加チーム!$B$5:$G$73,6,FALSE),2)</f>
        <v>#N/A</v>
      </c>
      <c r="H44" s="372"/>
      <c r="I44" s="336"/>
      <c r="J44" s="140"/>
      <c r="K44" s="403"/>
      <c r="L44" s="140"/>
      <c r="M44" s="336"/>
      <c r="N44" s="147" t="e">
        <f>LEFT(VLOOKUP(N43,参加チーム!$B$5:$G$73,6,FALSE),2)</f>
        <v>#N/A</v>
      </c>
      <c r="O44" s="372"/>
      <c r="P44" s="374"/>
      <c r="Q44" s="392"/>
      <c r="S44" s="20" t="str">
        <f>+"後"&amp;N43&amp;G43</f>
        <v>後</v>
      </c>
      <c r="T44" s="16" t="str">
        <f>IF(M43&lt;&gt;"",M43,"")</f>
        <v/>
      </c>
      <c r="U44" s="16" t="str">
        <f>IF(I43&lt;&gt;"",I43,"")</f>
        <v/>
      </c>
      <c r="V44" s="21">
        <f>+B43</f>
        <v>40797</v>
      </c>
      <c r="X44" s="113">
        <f t="shared" si="6"/>
        <v>9</v>
      </c>
      <c r="Y44" s="113">
        <f t="shared" si="7"/>
        <v>12</v>
      </c>
      <c r="Z44" s="113" t="str">
        <f t="shared" si="8"/>
        <v xml:space="preserve"> 9/12</v>
      </c>
      <c r="AA44" s="113" t="str">
        <f t="shared" si="9"/>
        <v>△</v>
      </c>
      <c r="AB44" s="14" t="str">
        <f>IF(T44&lt;&gt;"",O45,"")</f>
        <v/>
      </c>
      <c r="AC44" s="113" t="e">
        <f>+Z44&amp;" "&amp;AA44&amp;" "&amp;T44&amp;"-"&amp;U44&amp;" "&amp;H45</f>
        <v>#N/A</v>
      </c>
      <c r="AD44" s="14">
        <f>+L45</f>
        <v>0</v>
      </c>
      <c r="AE44" s="14">
        <f>+L46</f>
        <v>0</v>
      </c>
      <c r="AF44" s="14">
        <f>+J45</f>
        <v>0</v>
      </c>
      <c r="AG44" s="14">
        <f>+J46</f>
        <v>0</v>
      </c>
      <c r="AH44" s="117">
        <f t="shared" si="10"/>
        <v>40797</v>
      </c>
    </row>
    <row r="45" spans="1:34" ht="14.45" customHeight="1">
      <c r="A45" s="395"/>
      <c r="B45" s="376"/>
      <c r="C45" s="479"/>
      <c r="D45" s="336">
        <v>2</v>
      </c>
      <c r="E45" s="327">
        <v>0.45138888888888895</v>
      </c>
      <c r="F45" s="337">
        <v>0.51388888888888895</v>
      </c>
      <c r="G45" s="148"/>
      <c r="H45" s="371" t="e">
        <f>VLOOKUP(G45,参加チーム!$B$5:$G$73,IF($N$2=1,4,5),FALSE)</f>
        <v>#N/A</v>
      </c>
      <c r="I45" s="336" t="str">
        <f>IF(J45&lt;&gt;"",J45+J46,"")</f>
        <v/>
      </c>
      <c r="J45" s="140"/>
      <c r="K45" s="403" t="s">
        <v>76</v>
      </c>
      <c r="L45" s="140"/>
      <c r="M45" s="336" t="str">
        <f>IF(L45&lt;&gt;"",L45+L46,"")</f>
        <v/>
      </c>
      <c r="N45" s="148"/>
      <c r="O45" s="371" t="e">
        <f>VLOOKUP(N45,参加チーム!$B$5:$G$73,IF($N$2=1,4,5),FALSE)</f>
        <v>#N/A</v>
      </c>
      <c r="P45" s="374" t="e">
        <f>+O45</f>
        <v>#N/A</v>
      </c>
      <c r="Q45" s="392"/>
      <c r="S45" s="20" t="str">
        <f>+"後"&amp;G45&amp;N45</f>
        <v>後</v>
      </c>
      <c r="T45" s="16" t="str">
        <f>+I45</f>
        <v/>
      </c>
      <c r="U45" s="16" t="str">
        <f>+M45</f>
        <v/>
      </c>
      <c r="V45" s="21">
        <f>+B43</f>
        <v>40797</v>
      </c>
      <c r="X45" s="113">
        <f t="shared" si="6"/>
        <v>9</v>
      </c>
      <c r="Y45" s="113">
        <f t="shared" si="7"/>
        <v>12</v>
      </c>
      <c r="Z45" s="113" t="str">
        <f t="shared" si="8"/>
        <v xml:space="preserve"> 9/12</v>
      </c>
      <c r="AA45" s="113" t="str">
        <f t="shared" si="9"/>
        <v>△</v>
      </c>
      <c r="AB45" s="14" t="str">
        <f>IF(T45&lt;&gt;"",H43,"")</f>
        <v/>
      </c>
      <c r="AC45" s="113" t="e">
        <f>+Z45&amp;" "&amp;AA45&amp;" "&amp;T45&amp;"-"&amp;U45&amp;" "&amp;O43</f>
        <v>#N/A</v>
      </c>
      <c r="AD45" s="14">
        <f>+J43</f>
        <v>0</v>
      </c>
      <c r="AE45" s="14">
        <f>+J44</f>
        <v>0</v>
      </c>
      <c r="AF45" s="14">
        <f>+L43</f>
        <v>0</v>
      </c>
      <c r="AG45" s="14">
        <f>+L44</f>
        <v>0</v>
      </c>
      <c r="AH45" s="117">
        <f t="shared" si="10"/>
        <v>40797</v>
      </c>
    </row>
    <row r="46" spans="1:34" ht="14.25" customHeight="1">
      <c r="A46" s="395"/>
      <c r="B46" s="376"/>
      <c r="C46" s="480" t="s">
        <v>367</v>
      </c>
      <c r="D46" s="336"/>
      <c r="E46" s="326"/>
      <c r="F46" s="336"/>
      <c r="G46" s="147" t="e">
        <f>LEFT(VLOOKUP(G45,参加チーム!$B$5:$G$73,6,FALSE),2)</f>
        <v>#N/A</v>
      </c>
      <c r="H46" s="372"/>
      <c r="I46" s="336"/>
      <c r="J46" s="140"/>
      <c r="K46" s="403"/>
      <c r="L46" s="140"/>
      <c r="M46" s="336"/>
      <c r="N46" s="147" t="e">
        <f>LEFT(VLOOKUP(N45,参加チーム!$B$5:$G$73,6,FALSE),2)</f>
        <v>#N/A</v>
      </c>
      <c r="O46" s="372"/>
      <c r="P46" s="374"/>
      <c r="Q46" s="392"/>
      <c r="S46" s="20" t="str">
        <f>+"後"&amp;N45&amp;G45</f>
        <v>後</v>
      </c>
      <c r="T46" s="16" t="str">
        <f>+M45</f>
        <v/>
      </c>
      <c r="U46" s="16" t="str">
        <f>+I45</f>
        <v/>
      </c>
      <c r="V46" s="21">
        <f>+B43</f>
        <v>40797</v>
      </c>
      <c r="X46" s="113">
        <f t="shared" si="6"/>
        <v>9</v>
      </c>
      <c r="Y46" s="113">
        <f t="shared" si="7"/>
        <v>12</v>
      </c>
      <c r="Z46" s="113" t="str">
        <f t="shared" si="8"/>
        <v xml:space="preserve"> 9/12</v>
      </c>
      <c r="AA46" s="113" t="str">
        <f t="shared" si="9"/>
        <v>△</v>
      </c>
      <c r="AB46" s="14" t="str">
        <f>IF(T46&lt;&gt;"",O43,"")</f>
        <v/>
      </c>
      <c r="AC46" s="113" t="e">
        <f>+Z46&amp;" "&amp;AA46&amp;" "&amp;T46&amp;"-"&amp;U46&amp;" "&amp;H43</f>
        <v>#N/A</v>
      </c>
      <c r="AD46" s="14">
        <f>+L43</f>
        <v>0</v>
      </c>
      <c r="AE46" s="14">
        <f>+L44</f>
        <v>0</v>
      </c>
      <c r="AF46" s="14">
        <f>+J43</f>
        <v>0</v>
      </c>
      <c r="AG46" s="14">
        <f>+J44</f>
        <v>0</v>
      </c>
      <c r="AH46" s="117">
        <f t="shared" si="10"/>
        <v>40797</v>
      </c>
    </row>
    <row r="47" spans="1:34" ht="14.25" customHeight="1">
      <c r="A47" s="395"/>
      <c r="B47" s="376"/>
      <c r="C47" s="480"/>
      <c r="D47" s="336">
        <v>3</v>
      </c>
      <c r="E47" s="328">
        <v>0.52777777777777779</v>
      </c>
      <c r="F47" s="337">
        <v>0.59027777777777779</v>
      </c>
      <c r="G47" s="148"/>
      <c r="H47" s="371" t="e">
        <f>VLOOKUP(G47,参加チーム!$B$5:$G$73,IF($N$2=1,4,5),FALSE)</f>
        <v>#N/A</v>
      </c>
      <c r="I47" s="336" t="str">
        <f>IF(J47&lt;&gt;"",J47+J48,"")</f>
        <v/>
      </c>
      <c r="J47" s="140"/>
      <c r="K47" s="403" t="s">
        <v>76</v>
      </c>
      <c r="L47" s="140"/>
      <c r="M47" s="336" t="str">
        <f>IF(L47&lt;&gt;"",L47+L48,"")</f>
        <v/>
      </c>
      <c r="N47" s="148"/>
      <c r="O47" s="371" t="e">
        <f>VLOOKUP(N47,参加チーム!$B$5:$G$73,IF($N$2=1,4,5),FALSE)</f>
        <v>#N/A</v>
      </c>
      <c r="P47" s="374" t="e">
        <f>+O47</f>
        <v>#N/A</v>
      </c>
      <c r="Q47" s="392"/>
      <c r="S47" s="20" t="str">
        <f>+"後"&amp;G47&amp;N47</f>
        <v>後</v>
      </c>
      <c r="T47" s="16" t="str">
        <f>+I47</f>
        <v/>
      </c>
      <c r="U47" s="16" t="str">
        <f>+M47</f>
        <v/>
      </c>
      <c r="V47" s="21">
        <f>+B43</f>
        <v>40797</v>
      </c>
      <c r="X47" s="113">
        <f t="shared" si="6"/>
        <v>9</v>
      </c>
      <c r="Y47" s="113">
        <f t="shared" si="7"/>
        <v>12</v>
      </c>
      <c r="Z47" s="113" t="str">
        <f t="shared" si="8"/>
        <v xml:space="preserve"> 9/12</v>
      </c>
      <c r="AA47" s="113" t="str">
        <f t="shared" si="9"/>
        <v>△</v>
      </c>
      <c r="AB47" s="14" t="str">
        <f>IF(T47&lt;&gt;"",H47,"")</f>
        <v/>
      </c>
      <c r="AC47" s="113" t="e">
        <f>+Z47&amp;" "&amp;AA47&amp;" "&amp;T47&amp;"-"&amp;U47&amp;" "&amp;O47</f>
        <v>#N/A</v>
      </c>
      <c r="AD47" s="14">
        <f>+J47</f>
        <v>0</v>
      </c>
      <c r="AE47" s="14">
        <f>+J48</f>
        <v>0</v>
      </c>
      <c r="AF47" s="14">
        <f>+L47</f>
        <v>0</v>
      </c>
      <c r="AG47" s="14">
        <f>+L48</f>
        <v>0</v>
      </c>
      <c r="AH47" s="117">
        <f t="shared" si="10"/>
        <v>40797</v>
      </c>
    </row>
    <row r="48" spans="1:34" ht="15" customHeight="1" thickBot="1">
      <c r="A48" s="396"/>
      <c r="B48" s="347"/>
      <c r="C48" s="481"/>
      <c r="D48" s="400"/>
      <c r="E48" s="330"/>
      <c r="F48" s="400"/>
      <c r="G48" s="121" t="e">
        <f>LEFT(VLOOKUP(G47,参加チーム!$B$5:$G$73,6,FALSE),2)</f>
        <v>#N/A</v>
      </c>
      <c r="H48" s="383"/>
      <c r="I48" s="400"/>
      <c r="J48" s="122"/>
      <c r="K48" s="406"/>
      <c r="L48" s="122"/>
      <c r="M48" s="400"/>
      <c r="N48" s="121" t="e">
        <f>LEFT(VLOOKUP(N47,参加チーム!$B$5:$G$73,6,FALSE),2)</f>
        <v>#N/A</v>
      </c>
      <c r="O48" s="383"/>
      <c r="P48" s="405"/>
      <c r="Q48" s="393"/>
      <c r="S48" s="22" t="str">
        <f>+"後"&amp;N47&amp;G47</f>
        <v>後</v>
      </c>
      <c r="T48" s="23" t="str">
        <f>+M47</f>
        <v/>
      </c>
      <c r="U48" s="23" t="str">
        <f>+I47</f>
        <v/>
      </c>
      <c r="V48" s="24">
        <f>+B43</f>
        <v>40797</v>
      </c>
      <c r="X48" s="113">
        <f t="shared" si="6"/>
        <v>9</v>
      </c>
      <c r="Y48" s="113">
        <f t="shared" si="7"/>
        <v>12</v>
      </c>
      <c r="Z48" s="113" t="str">
        <f t="shared" si="8"/>
        <v xml:space="preserve"> 9/12</v>
      </c>
      <c r="AA48" s="113" t="str">
        <f t="shared" si="9"/>
        <v>△</v>
      </c>
      <c r="AB48" s="14" t="str">
        <f>IF(T48&lt;&gt;"",O47,"")</f>
        <v/>
      </c>
      <c r="AC48" s="113" t="e">
        <f>+Z48&amp;" "&amp;AA48&amp;" "&amp;T48&amp;"-"&amp;U48&amp;" "&amp;H47</f>
        <v>#N/A</v>
      </c>
      <c r="AD48" s="14">
        <f>+L47</f>
        <v>0</v>
      </c>
      <c r="AE48" s="14">
        <f>+L48</f>
        <v>0</v>
      </c>
      <c r="AF48" s="14">
        <f>+J47</f>
        <v>0</v>
      </c>
      <c r="AG48" s="14">
        <f>+J48</f>
        <v>0</v>
      </c>
      <c r="AH48" s="117">
        <f t="shared" si="10"/>
        <v>40797</v>
      </c>
    </row>
    <row r="49" spans="1:34" ht="14.45" customHeight="1">
      <c r="A49" s="340">
        <v>8</v>
      </c>
      <c r="B49" s="486">
        <v>40808</v>
      </c>
      <c r="C49" s="487" t="s">
        <v>46</v>
      </c>
      <c r="D49" s="368">
        <v>1</v>
      </c>
      <c r="E49" s="325">
        <v>0.39583333333333331</v>
      </c>
      <c r="F49" s="331">
        <v>0.4375</v>
      </c>
      <c r="G49" s="149"/>
      <c r="H49" s="379" t="e">
        <f>VLOOKUP(G49,参加チーム!$B$5:$G$73,IF($N$2=1,4,5),FALSE)</f>
        <v>#N/A</v>
      </c>
      <c r="I49" s="380" t="str">
        <f>IF(J49&lt;&gt;"",J49+J50,"")</f>
        <v/>
      </c>
      <c r="J49" s="150"/>
      <c r="K49" s="381" t="s">
        <v>76</v>
      </c>
      <c r="L49" s="150"/>
      <c r="M49" s="380" t="str">
        <f>IF(L49&lt;&gt;"",L49+L50,"")</f>
        <v/>
      </c>
      <c r="N49" s="149"/>
      <c r="O49" s="379" t="e">
        <f>VLOOKUP(N49,参加チーム!$B$5:$G$73,IF($N$2=1,4,5),FALSE)</f>
        <v>#N/A</v>
      </c>
      <c r="P49" s="402" t="e">
        <f>+O49</f>
        <v>#N/A</v>
      </c>
      <c r="Q49" s="386" t="e">
        <f>+H49</f>
        <v>#N/A</v>
      </c>
      <c r="S49" s="17" t="str">
        <f>+"後"&amp;G49&amp;N49</f>
        <v>後</v>
      </c>
      <c r="T49" s="18" t="str">
        <f>IF(I49&lt;&gt;"",I49,"")</f>
        <v/>
      </c>
      <c r="U49" s="18" t="str">
        <f>IF(M49&lt;&gt;"",M49,"")</f>
        <v/>
      </c>
      <c r="V49" s="19">
        <f>+B49</f>
        <v>40808</v>
      </c>
      <c r="X49" s="113">
        <f t="shared" si="6"/>
        <v>9</v>
      </c>
      <c r="Y49" s="113">
        <f t="shared" si="7"/>
        <v>23</v>
      </c>
      <c r="Z49" s="113" t="str">
        <f t="shared" si="8"/>
        <v xml:space="preserve"> 9/23</v>
      </c>
      <c r="AA49" s="113" t="str">
        <f t="shared" si="9"/>
        <v>△</v>
      </c>
      <c r="AB49" s="14" t="str">
        <f>IF(T49&lt;&gt;"",H53,"")</f>
        <v/>
      </c>
      <c r="AC49" s="113" t="e">
        <f>+Z49&amp;" "&amp;AA49&amp;" "&amp;T49&amp;"-"&amp;U49&amp;" "&amp;O53</f>
        <v>#N/A</v>
      </c>
      <c r="AD49" s="14">
        <f>+J53</f>
        <v>0</v>
      </c>
      <c r="AE49" s="14">
        <f>+J54</f>
        <v>0</v>
      </c>
      <c r="AF49" s="14">
        <f>+L53</f>
        <v>0</v>
      </c>
      <c r="AG49" s="14">
        <f>+L54</f>
        <v>0</v>
      </c>
      <c r="AH49" s="117">
        <f t="shared" si="10"/>
        <v>40808</v>
      </c>
    </row>
    <row r="50" spans="1:34" ht="14.45" customHeight="1">
      <c r="A50" s="340"/>
      <c r="B50" s="408"/>
      <c r="C50" s="488"/>
      <c r="D50" s="360"/>
      <c r="E50" s="326"/>
      <c r="F50" s="326"/>
      <c r="G50" s="84" t="e">
        <f>LEFT(VLOOKUP(G49,参加チーム!$B$5:$G$73,6,FALSE),2)</f>
        <v>#N/A</v>
      </c>
      <c r="H50" s="372"/>
      <c r="I50" s="380"/>
      <c r="J50" s="146"/>
      <c r="K50" s="381"/>
      <c r="L50" s="146"/>
      <c r="M50" s="380"/>
      <c r="N50" s="145" t="e">
        <f>LEFT(VLOOKUP(N49,参加チーム!$B$5:$G$73,6,FALSE),2)</f>
        <v>#N/A</v>
      </c>
      <c r="O50" s="372"/>
      <c r="P50" s="374"/>
      <c r="Q50" s="386"/>
      <c r="S50" s="20" t="str">
        <f>+"後"&amp;N49&amp;G49</f>
        <v>後</v>
      </c>
      <c r="T50" s="16" t="str">
        <f>IF(M49&lt;&gt;"",M49,"")</f>
        <v/>
      </c>
      <c r="U50" s="16" t="str">
        <f>IF(I49&lt;&gt;"",I49,"")</f>
        <v/>
      </c>
      <c r="V50" s="21">
        <f>+B49</f>
        <v>40808</v>
      </c>
      <c r="X50" s="113">
        <f t="shared" si="6"/>
        <v>9</v>
      </c>
      <c r="Y50" s="113">
        <f t="shared" si="7"/>
        <v>23</v>
      </c>
      <c r="Z50" s="113" t="str">
        <f t="shared" si="8"/>
        <v xml:space="preserve"> 9/23</v>
      </c>
      <c r="AA50" s="113" t="str">
        <f t="shared" si="9"/>
        <v>△</v>
      </c>
      <c r="AB50" s="14" t="str">
        <f>IF(T50&lt;&gt;"",O53,"")</f>
        <v/>
      </c>
      <c r="AC50" s="113" t="e">
        <f>+Z50&amp;" "&amp;AA50&amp;" "&amp;T50&amp;"-"&amp;U50&amp;" "&amp;H53</f>
        <v>#N/A</v>
      </c>
      <c r="AD50" s="14">
        <f>+L53</f>
        <v>0</v>
      </c>
      <c r="AE50" s="14">
        <f>+L54</f>
        <v>0</v>
      </c>
      <c r="AF50" s="14">
        <f>+J53</f>
        <v>0</v>
      </c>
      <c r="AG50" s="14">
        <f>+J54</f>
        <v>0</v>
      </c>
      <c r="AH50" s="117">
        <f t="shared" si="10"/>
        <v>40808</v>
      </c>
    </row>
    <row r="51" spans="1:34" ht="14.45" customHeight="1">
      <c r="A51" s="340"/>
      <c r="B51" s="408"/>
      <c r="C51" s="488"/>
      <c r="D51" s="348">
        <v>2</v>
      </c>
      <c r="E51" s="327">
        <v>0.45138888888888895</v>
      </c>
      <c r="F51" s="477">
        <v>0.51388888888888895</v>
      </c>
      <c r="G51" s="85"/>
      <c r="H51" s="371" t="e">
        <f>VLOOKUP(G51,参加チーム!$B$5:$G$73,IF($N$2=1,4,5),FALSE)</f>
        <v>#N/A</v>
      </c>
      <c r="I51" s="355" t="str">
        <f>IF(J51&lt;&gt;"",J51+J52,"")</f>
        <v/>
      </c>
      <c r="J51" s="111"/>
      <c r="K51" s="354" t="s">
        <v>76</v>
      </c>
      <c r="L51" s="111"/>
      <c r="M51" s="355" t="str">
        <f>IF(L51&lt;&gt;"",L51+L52,"")</f>
        <v/>
      </c>
      <c r="N51" s="85"/>
      <c r="O51" s="371" t="e">
        <f>VLOOKUP(N51,参加チーム!$B$5:$G$73,IF($N$2=1,4,5),FALSE)</f>
        <v>#N/A</v>
      </c>
      <c r="P51" s="389" t="e">
        <f>+O51</f>
        <v>#N/A</v>
      </c>
      <c r="Q51" s="386"/>
      <c r="S51" s="20" t="str">
        <f>+"後"&amp;G51&amp;N51</f>
        <v>後</v>
      </c>
      <c r="T51" s="16" t="str">
        <f>+I51</f>
        <v/>
      </c>
      <c r="U51" s="16" t="str">
        <f>+M51</f>
        <v/>
      </c>
      <c r="V51" s="21">
        <f>+B49</f>
        <v>40808</v>
      </c>
      <c r="X51" s="113">
        <f t="shared" si="6"/>
        <v>9</v>
      </c>
      <c r="Y51" s="113">
        <f t="shared" si="7"/>
        <v>23</v>
      </c>
      <c r="Z51" s="113" t="str">
        <f t="shared" si="8"/>
        <v xml:space="preserve"> 9/23</v>
      </c>
      <c r="AA51" s="113" t="str">
        <f t="shared" si="9"/>
        <v>△</v>
      </c>
      <c r="AB51" s="14" t="str">
        <f>IF(T51&lt;&gt;"",H51,"")</f>
        <v/>
      </c>
      <c r="AC51" s="113" t="e">
        <f>+Z51&amp;" "&amp;AA51&amp;" "&amp;T51&amp;"-"&amp;U51&amp;" "&amp;O51</f>
        <v>#N/A</v>
      </c>
      <c r="AD51" s="14">
        <f>+J51</f>
        <v>0</v>
      </c>
      <c r="AE51" s="14">
        <f>+J52</f>
        <v>0</v>
      </c>
      <c r="AF51" s="14">
        <f>+L51</f>
        <v>0</v>
      </c>
      <c r="AG51" s="14">
        <f>+L52</f>
        <v>0</v>
      </c>
      <c r="AH51" s="117">
        <f t="shared" si="10"/>
        <v>40808</v>
      </c>
    </row>
    <row r="52" spans="1:34" ht="14.25" customHeight="1">
      <c r="A52" s="340"/>
      <c r="B52" s="408"/>
      <c r="C52" s="489" t="s">
        <v>366</v>
      </c>
      <c r="D52" s="360"/>
      <c r="E52" s="326"/>
      <c r="F52" s="326"/>
      <c r="G52" s="84" t="e">
        <f>LEFT(VLOOKUP(G51,参加チーム!$B$5:$G$73,6,FALSE),2)</f>
        <v>#N/A</v>
      </c>
      <c r="H52" s="372"/>
      <c r="I52" s="326"/>
      <c r="J52" s="111"/>
      <c r="K52" s="353"/>
      <c r="L52" s="111"/>
      <c r="M52" s="326"/>
      <c r="N52" s="84" t="e">
        <f>LEFT(VLOOKUP(N51,参加チーム!$B$5:$G$73,6,FALSE),2)</f>
        <v>#N/A</v>
      </c>
      <c r="O52" s="372"/>
      <c r="P52" s="358"/>
      <c r="Q52" s="386"/>
      <c r="S52" s="20" t="str">
        <f>+"後"&amp;N51&amp;G51</f>
        <v>後</v>
      </c>
      <c r="T52" s="16" t="str">
        <f>+M51</f>
        <v/>
      </c>
      <c r="U52" s="16" t="str">
        <f>+I51</f>
        <v/>
      </c>
      <c r="V52" s="21">
        <f>+B49</f>
        <v>40808</v>
      </c>
      <c r="X52" s="113">
        <f t="shared" si="6"/>
        <v>9</v>
      </c>
      <c r="Y52" s="113">
        <f t="shared" si="7"/>
        <v>23</v>
      </c>
      <c r="Z52" s="113" t="str">
        <f t="shared" si="8"/>
        <v xml:space="preserve"> 9/23</v>
      </c>
      <c r="AA52" s="113" t="str">
        <f t="shared" si="9"/>
        <v>△</v>
      </c>
      <c r="AB52" s="14" t="str">
        <f>IF(T52&lt;&gt;"",O51,"")</f>
        <v/>
      </c>
      <c r="AC52" s="113" t="e">
        <f>+Z52&amp;" "&amp;AA52&amp;" "&amp;T52&amp;"-"&amp;U52&amp;" "&amp;H51</f>
        <v>#N/A</v>
      </c>
      <c r="AD52" s="14">
        <f>+L51</f>
        <v>0</v>
      </c>
      <c r="AE52" s="14">
        <f>+L52</f>
        <v>0</v>
      </c>
      <c r="AF52" s="14">
        <f>+J51</f>
        <v>0</v>
      </c>
      <c r="AG52" s="14">
        <f>+J52</f>
        <v>0</v>
      </c>
      <c r="AH52" s="117">
        <f t="shared" si="10"/>
        <v>40808</v>
      </c>
    </row>
    <row r="53" spans="1:34" ht="14.25" customHeight="1">
      <c r="A53" s="340"/>
      <c r="B53" s="408"/>
      <c r="C53" s="489"/>
      <c r="D53" s="348">
        <v>3</v>
      </c>
      <c r="E53" s="328">
        <v>0.52777777777777779</v>
      </c>
      <c r="F53" s="477">
        <v>0.59027777777777779</v>
      </c>
      <c r="G53" s="85"/>
      <c r="H53" s="371" t="e">
        <f>VLOOKUP(G53,参加チーム!$B$5:$G$73,IF($N$2=1,4,5),FALSE)</f>
        <v>#N/A</v>
      </c>
      <c r="I53" s="380" t="str">
        <f>IF(J53&lt;&gt;"",J53+J54,"")</f>
        <v/>
      </c>
      <c r="J53" s="150"/>
      <c r="K53" s="381" t="s">
        <v>76</v>
      </c>
      <c r="L53" s="150"/>
      <c r="M53" s="380" t="str">
        <f>IF(L53&lt;&gt;"",L53+L54,"")</f>
        <v/>
      </c>
      <c r="N53" s="149"/>
      <c r="O53" s="371" t="e">
        <f>VLOOKUP(N53,参加チーム!$B$5:$G$73,IF($N$2=1,4,5),FALSE)</f>
        <v>#N/A</v>
      </c>
      <c r="P53" s="374" t="e">
        <f>+O53</f>
        <v>#N/A</v>
      </c>
      <c r="Q53" s="386"/>
      <c r="S53" s="20" t="str">
        <f>+"後"&amp;G53&amp;N53</f>
        <v>後</v>
      </c>
      <c r="T53" s="16" t="str">
        <f>+I53</f>
        <v/>
      </c>
      <c r="U53" s="16" t="str">
        <f>+M53</f>
        <v/>
      </c>
      <c r="V53" s="21">
        <f>+B49</f>
        <v>40808</v>
      </c>
      <c r="X53" s="113">
        <f t="shared" si="6"/>
        <v>9</v>
      </c>
      <c r="Y53" s="113">
        <f t="shared" si="7"/>
        <v>23</v>
      </c>
      <c r="Z53" s="113" t="str">
        <f t="shared" si="8"/>
        <v xml:space="preserve"> 9/23</v>
      </c>
      <c r="AA53" s="113" t="str">
        <f t="shared" si="9"/>
        <v>△</v>
      </c>
      <c r="AB53" s="14" t="str">
        <f>IF(T53&lt;&gt;"",H49,"")</f>
        <v/>
      </c>
      <c r="AC53" s="113" t="e">
        <f>+Z53&amp;" "&amp;AA53&amp;" "&amp;T53&amp;"-"&amp;U53&amp;" "&amp;O49</f>
        <v>#N/A</v>
      </c>
      <c r="AD53" s="14">
        <f>+J49</f>
        <v>0</v>
      </c>
      <c r="AE53" s="14">
        <f>+J50</f>
        <v>0</v>
      </c>
      <c r="AF53" s="14">
        <f>+L49</f>
        <v>0</v>
      </c>
      <c r="AG53" s="14">
        <f>+L50</f>
        <v>0</v>
      </c>
      <c r="AH53" s="117">
        <f t="shared" si="10"/>
        <v>40808</v>
      </c>
    </row>
    <row r="54" spans="1:34" ht="15" customHeight="1" thickBot="1">
      <c r="A54" s="340"/>
      <c r="B54" s="408"/>
      <c r="C54" s="481"/>
      <c r="D54" s="368"/>
      <c r="E54" s="330"/>
      <c r="F54" s="380"/>
      <c r="G54" s="145" t="e">
        <f>LEFT(VLOOKUP(G53,参加チーム!$B$5:$G$73,6,FALSE),2)</f>
        <v>#N/A</v>
      </c>
      <c r="H54" s="383"/>
      <c r="I54" s="380"/>
      <c r="J54" s="146"/>
      <c r="K54" s="381"/>
      <c r="L54" s="146"/>
      <c r="M54" s="380"/>
      <c r="N54" s="145" t="e">
        <f>LEFT(VLOOKUP(N53,参加チーム!$B$5:$G$73,6,FALSE),2)</f>
        <v>#N/A</v>
      </c>
      <c r="O54" s="383"/>
      <c r="P54" s="405"/>
      <c r="Q54" s="386"/>
      <c r="S54" s="22" t="str">
        <f>+"後"&amp;N53&amp;G53</f>
        <v>後</v>
      </c>
      <c r="T54" s="23" t="str">
        <f>+M53</f>
        <v/>
      </c>
      <c r="U54" s="23" t="str">
        <f>+I53</f>
        <v/>
      </c>
      <c r="V54" s="24">
        <f>+B49</f>
        <v>40808</v>
      </c>
      <c r="X54" s="113">
        <f t="shared" si="6"/>
        <v>9</v>
      </c>
      <c r="Y54" s="113">
        <f t="shared" si="7"/>
        <v>23</v>
      </c>
      <c r="Z54" s="113" t="str">
        <f t="shared" si="8"/>
        <v xml:space="preserve"> 9/23</v>
      </c>
      <c r="AA54" s="113" t="str">
        <f t="shared" si="9"/>
        <v>△</v>
      </c>
      <c r="AB54" s="14" t="str">
        <f>IF(T54&lt;&gt;"",O49,"")</f>
        <v/>
      </c>
      <c r="AC54" s="113" t="e">
        <f>+Z54&amp;" "&amp;AA54&amp;" "&amp;T54&amp;"-"&amp;U54&amp;" "&amp;H49</f>
        <v>#N/A</v>
      </c>
      <c r="AD54" s="14">
        <f>+L49</f>
        <v>0</v>
      </c>
      <c r="AE54" s="14">
        <f>+L50</f>
        <v>0</v>
      </c>
      <c r="AF54" s="14">
        <f>+J49</f>
        <v>0</v>
      </c>
      <c r="AG54" s="14">
        <f>+J50</f>
        <v>0</v>
      </c>
      <c r="AH54" s="117">
        <f t="shared" si="10"/>
        <v>40808</v>
      </c>
    </row>
    <row r="55" spans="1:34" ht="14.45" customHeight="1">
      <c r="A55" s="394">
        <v>9</v>
      </c>
      <c r="B55" s="485">
        <v>40827</v>
      </c>
      <c r="C55" s="478" t="s">
        <v>47</v>
      </c>
      <c r="D55" s="382">
        <v>1</v>
      </c>
      <c r="E55" s="325">
        <v>0.39583333333333331</v>
      </c>
      <c r="F55" s="335">
        <v>0.4375</v>
      </c>
      <c r="G55" s="83"/>
      <c r="H55" s="379" t="e">
        <f>VLOOKUP(G55,参加チーム!$B$5:$G$73,IF($N$2=1,4,5),FALSE)</f>
        <v>#N/A</v>
      </c>
      <c r="I55" s="382" t="str">
        <f>IF(J55&lt;&gt;"",J55+J56,"")</f>
        <v/>
      </c>
      <c r="J55" s="120"/>
      <c r="K55" s="404" t="s">
        <v>76</v>
      </c>
      <c r="L55" s="120"/>
      <c r="M55" s="382" t="str">
        <f>IF(L55&lt;&gt;"",L55+L56,"")</f>
        <v/>
      </c>
      <c r="N55" s="83"/>
      <c r="O55" s="379" t="e">
        <f>VLOOKUP(N55,参加チーム!$B$5:$G$73,IF($N$2=1,4,5),FALSE)</f>
        <v>#N/A</v>
      </c>
      <c r="P55" s="402" t="e">
        <f>+O55</f>
        <v>#N/A</v>
      </c>
      <c r="Q55" s="391" t="e">
        <f>+H55</f>
        <v>#N/A</v>
      </c>
      <c r="S55" s="17" t="str">
        <f>+"後"&amp;G55&amp;N55</f>
        <v>後</v>
      </c>
      <c r="T55" s="18" t="str">
        <f>IF(I55&lt;&gt;"",I55,"")</f>
        <v/>
      </c>
      <c r="U55" s="18" t="str">
        <f>IF(M55&lt;&gt;"",M55,"")</f>
        <v/>
      </c>
      <c r="V55" s="19">
        <f>+B55</f>
        <v>40827</v>
      </c>
      <c r="X55" s="113">
        <f t="shared" si="6"/>
        <v>10</v>
      </c>
      <c r="Y55" s="113">
        <f t="shared" si="7"/>
        <v>12</v>
      </c>
      <c r="Z55" s="113" t="str">
        <f t="shared" si="8"/>
        <v>10/12</v>
      </c>
      <c r="AA55" s="113" t="str">
        <f t="shared" si="9"/>
        <v>△</v>
      </c>
      <c r="AB55" s="14" t="str">
        <f>IF(T55&lt;&gt;"",H59,"")</f>
        <v/>
      </c>
      <c r="AC55" s="113" t="e">
        <f>+Z55&amp;" "&amp;AA55&amp;" "&amp;T55&amp;"-"&amp;U55&amp;" "&amp;O59</f>
        <v>#N/A</v>
      </c>
      <c r="AD55" s="14">
        <f>+J59</f>
        <v>0</v>
      </c>
      <c r="AE55" s="14">
        <f>+J60</f>
        <v>0</v>
      </c>
      <c r="AF55" s="14">
        <f>+L59</f>
        <v>0</v>
      </c>
      <c r="AG55" s="14">
        <f>+L60</f>
        <v>0</v>
      </c>
      <c r="AH55" s="117">
        <f t="shared" si="10"/>
        <v>40827</v>
      </c>
    </row>
    <row r="56" spans="1:34" ht="14.45" customHeight="1">
      <c r="A56" s="395"/>
      <c r="B56" s="376"/>
      <c r="C56" s="479"/>
      <c r="D56" s="336"/>
      <c r="E56" s="326"/>
      <c r="F56" s="336"/>
      <c r="G56" s="147" t="e">
        <f>LEFT(VLOOKUP(G55,参加チーム!$B$5:$G$73,6,FALSE),2)</f>
        <v>#N/A</v>
      </c>
      <c r="H56" s="372"/>
      <c r="I56" s="336"/>
      <c r="J56" s="140"/>
      <c r="K56" s="403"/>
      <c r="L56" s="140"/>
      <c r="M56" s="336"/>
      <c r="N56" s="147" t="e">
        <f>LEFT(VLOOKUP(N55,参加チーム!$B$5:$G$73,6,FALSE),2)</f>
        <v>#N/A</v>
      </c>
      <c r="O56" s="372"/>
      <c r="P56" s="374"/>
      <c r="Q56" s="392"/>
      <c r="S56" s="20" t="str">
        <f>+"後"&amp;N55&amp;G55</f>
        <v>後</v>
      </c>
      <c r="T56" s="16" t="str">
        <f>IF(M55&lt;&gt;"",M55,"")</f>
        <v/>
      </c>
      <c r="U56" s="16" t="str">
        <f>IF(I55&lt;&gt;"",I55,"")</f>
        <v/>
      </c>
      <c r="V56" s="21">
        <f>+B55</f>
        <v>40827</v>
      </c>
      <c r="X56" s="113">
        <f t="shared" si="6"/>
        <v>10</v>
      </c>
      <c r="Y56" s="113">
        <f t="shared" si="7"/>
        <v>12</v>
      </c>
      <c r="Z56" s="113" t="str">
        <f t="shared" si="8"/>
        <v>10/12</v>
      </c>
      <c r="AA56" s="113" t="str">
        <f t="shared" si="9"/>
        <v>△</v>
      </c>
      <c r="AB56" s="14" t="str">
        <f>IF(T56&lt;&gt;"",O59,"")</f>
        <v/>
      </c>
      <c r="AC56" s="113" t="e">
        <f>+Z56&amp;" "&amp;AA56&amp;" "&amp;T56&amp;"-"&amp;U56&amp;" "&amp;H59</f>
        <v>#N/A</v>
      </c>
      <c r="AD56" s="14">
        <f>+L59</f>
        <v>0</v>
      </c>
      <c r="AE56" s="14">
        <f>+L60</f>
        <v>0</v>
      </c>
      <c r="AF56" s="14">
        <f>+J59</f>
        <v>0</v>
      </c>
      <c r="AG56" s="14">
        <f>+J60</f>
        <v>0</v>
      </c>
      <c r="AH56" s="117">
        <f t="shared" si="10"/>
        <v>40827</v>
      </c>
    </row>
    <row r="57" spans="1:34" ht="14.45" customHeight="1">
      <c r="A57" s="395"/>
      <c r="B57" s="376"/>
      <c r="C57" s="479"/>
      <c r="D57" s="336">
        <v>2</v>
      </c>
      <c r="E57" s="327">
        <v>0.45138888888888895</v>
      </c>
      <c r="F57" s="337">
        <v>0.51388888888888895</v>
      </c>
      <c r="G57" s="148"/>
      <c r="H57" s="371" t="e">
        <f>VLOOKUP(G57,参加チーム!$B$5:$G$73,IF($N$2=1,4,5),FALSE)</f>
        <v>#N/A</v>
      </c>
      <c r="I57" s="336" t="str">
        <f>IF(J57&lt;&gt;"",J57+J58,"")</f>
        <v/>
      </c>
      <c r="J57" s="140"/>
      <c r="K57" s="403" t="s">
        <v>76</v>
      </c>
      <c r="L57" s="140"/>
      <c r="M57" s="336" t="str">
        <f>IF(L57&lt;&gt;"",L57+L58,"")</f>
        <v/>
      </c>
      <c r="N57" s="148"/>
      <c r="O57" s="371" t="e">
        <f>VLOOKUP(N57,参加チーム!$B$5:$G$73,IF($N$2=1,4,5),FALSE)</f>
        <v>#N/A</v>
      </c>
      <c r="P57" s="374" t="e">
        <f>+O57</f>
        <v>#N/A</v>
      </c>
      <c r="Q57" s="392"/>
      <c r="S57" s="20" t="str">
        <f>+"後"&amp;G57&amp;N57</f>
        <v>後</v>
      </c>
      <c r="T57" s="16" t="str">
        <f>+I57</f>
        <v/>
      </c>
      <c r="U57" s="16" t="str">
        <f>+M57</f>
        <v/>
      </c>
      <c r="V57" s="21">
        <f>+B55</f>
        <v>40827</v>
      </c>
      <c r="X57" s="113">
        <f t="shared" si="6"/>
        <v>10</v>
      </c>
      <c r="Y57" s="113">
        <f t="shared" si="7"/>
        <v>12</v>
      </c>
      <c r="Z57" s="113" t="str">
        <f t="shared" si="8"/>
        <v>10/12</v>
      </c>
      <c r="AA57" s="113" t="str">
        <f t="shared" si="9"/>
        <v>△</v>
      </c>
      <c r="AB57" s="14" t="str">
        <f>IF(T57&lt;&gt;"",H57,"")</f>
        <v/>
      </c>
      <c r="AC57" s="113" t="e">
        <f>+Z57&amp;" "&amp;AA57&amp;" "&amp;T57&amp;"-"&amp;U57&amp;" "&amp;O57</f>
        <v>#N/A</v>
      </c>
      <c r="AD57" s="14">
        <f>+J57</f>
        <v>0</v>
      </c>
      <c r="AE57" s="14">
        <f>+J58</f>
        <v>0</v>
      </c>
      <c r="AF57" s="14">
        <f>+L57</f>
        <v>0</v>
      </c>
      <c r="AG57" s="14">
        <f>+L58</f>
        <v>0</v>
      </c>
      <c r="AH57" s="117">
        <f t="shared" si="10"/>
        <v>40827</v>
      </c>
    </row>
    <row r="58" spans="1:34" ht="14.25" customHeight="1">
      <c r="A58" s="395"/>
      <c r="B58" s="376"/>
      <c r="C58" s="480" t="s">
        <v>32</v>
      </c>
      <c r="D58" s="336"/>
      <c r="E58" s="326"/>
      <c r="F58" s="336"/>
      <c r="G58" s="147" t="e">
        <f>LEFT(VLOOKUP(G57,参加チーム!$B$5:$G$73,6,FALSE),2)</f>
        <v>#N/A</v>
      </c>
      <c r="H58" s="372"/>
      <c r="I58" s="336"/>
      <c r="J58" s="140"/>
      <c r="K58" s="403"/>
      <c r="L58" s="140"/>
      <c r="M58" s="336"/>
      <c r="N58" s="147" t="e">
        <f>LEFT(VLOOKUP(N57,参加チーム!$B$5:$G$73,6,FALSE),2)</f>
        <v>#N/A</v>
      </c>
      <c r="O58" s="372"/>
      <c r="P58" s="374"/>
      <c r="Q58" s="392"/>
      <c r="S58" s="20" t="str">
        <f>+"後"&amp;N57&amp;G57</f>
        <v>後</v>
      </c>
      <c r="T58" s="16" t="str">
        <f>+M57</f>
        <v/>
      </c>
      <c r="U58" s="16" t="str">
        <f>+I57</f>
        <v/>
      </c>
      <c r="V58" s="21">
        <f>+B55</f>
        <v>40827</v>
      </c>
      <c r="X58" s="113">
        <f t="shared" si="6"/>
        <v>10</v>
      </c>
      <c r="Y58" s="113">
        <f t="shared" si="7"/>
        <v>12</v>
      </c>
      <c r="Z58" s="113" t="str">
        <f t="shared" si="8"/>
        <v>10/12</v>
      </c>
      <c r="AA58" s="113" t="str">
        <f t="shared" si="9"/>
        <v>△</v>
      </c>
      <c r="AB58" s="14" t="str">
        <f>IF(T58&lt;&gt;"",O57,"")</f>
        <v/>
      </c>
      <c r="AC58" s="113" t="e">
        <f>+Z58&amp;" "&amp;AA58&amp;" "&amp;T58&amp;"-"&amp;U58&amp;" "&amp;H57</f>
        <v>#N/A</v>
      </c>
      <c r="AD58" s="14">
        <f>+L57</f>
        <v>0</v>
      </c>
      <c r="AE58" s="14">
        <f>+L58</f>
        <v>0</v>
      </c>
      <c r="AF58" s="14">
        <f>+J57</f>
        <v>0</v>
      </c>
      <c r="AG58" s="14">
        <f>+J58</f>
        <v>0</v>
      </c>
      <c r="AH58" s="117">
        <f t="shared" si="10"/>
        <v>40827</v>
      </c>
    </row>
    <row r="59" spans="1:34" ht="14.25" customHeight="1">
      <c r="A59" s="395"/>
      <c r="B59" s="376"/>
      <c r="C59" s="480"/>
      <c r="D59" s="336">
        <v>3</v>
      </c>
      <c r="E59" s="328">
        <v>0.52777777777777779</v>
      </c>
      <c r="F59" s="337">
        <v>0.59027777777777779</v>
      </c>
      <c r="G59" s="148"/>
      <c r="H59" s="371" t="e">
        <f>VLOOKUP(G59,参加チーム!$B$5:$G$73,IF($N$2=1,4,5),FALSE)</f>
        <v>#N/A</v>
      </c>
      <c r="I59" s="336" t="str">
        <f>IF(J59&lt;&gt;"",J59+J60,"")</f>
        <v/>
      </c>
      <c r="J59" s="140"/>
      <c r="K59" s="403" t="s">
        <v>76</v>
      </c>
      <c r="L59" s="140"/>
      <c r="M59" s="336" t="str">
        <f>IF(L59&lt;&gt;"",L59+L60,"")</f>
        <v/>
      </c>
      <c r="N59" s="148"/>
      <c r="O59" s="371" t="e">
        <f>VLOOKUP(N59,参加チーム!$B$5:$G$73,IF($N$2=1,4,5),FALSE)</f>
        <v>#N/A</v>
      </c>
      <c r="P59" s="374" t="e">
        <f>+O59</f>
        <v>#N/A</v>
      </c>
      <c r="Q59" s="392"/>
      <c r="S59" s="20" t="str">
        <f>+"後"&amp;G59&amp;N59</f>
        <v>後</v>
      </c>
      <c r="T59" s="16" t="str">
        <f>+I59</f>
        <v/>
      </c>
      <c r="U59" s="16" t="str">
        <f>+M59</f>
        <v/>
      </c>
      <c r="V59" s="21">
        <f>+B55</f>
        <v>40827</v>
      </c>
      <c r="X59" s="113">
        <f t="shared" si="6"/>
        <v>10</v>
      </c>
      <c r="Y59" s="113">
        <f t="shared" si="7"/>
        <v>12</v>
      </c>
      <c r="Z59" s="113" t="str">
        <f t="shared" si="8"/>
        <v>10/12</v>
      </c>
      <c r="AA59" s="113" t="str">
        <f t="shared" si="9"/>
        <v>△</v>
      </c>
      <c r="AB59" s="14" t="str">
        <f>IF(T59&lt;&gt;"",H55,"")</f>
        <v/>
      </c>
      <c r="AC59" s="113" t="e">
        <f>+Z59&amp;" "&amp;AA59&amp;" "&amp;T59&amp;"-"&amp;U59&amp;" "&amp;O55</f>
        <v>#N/A</v>
      </c>
      <c r="AD59" s="14">
        <f>+J55</f>
        <v>0</v>
      </c>
      <c r="AE59" s="14">
        <f>+J56</f>
        <v>0</v>
      </c>
      <c r="AF59" s="14">
        <f>+L55</f>
        <v>0</v>
      </c>
      <c r="AG59" s="14">
        <f>+L56</f>
        <v>0</v>
      </c>
      <c r="AH59" s="117">
        <f t="shared" si="10"/>
        <v>40827</v>
      </c>
    </row>
    <row r="60" spans="1:34" ht="15" customHeight="1" thickBot="1">
      <c r="A60" s="396"/>
      <c r="B60" s="347"/>
      <c r="C60" s="481"/>
      <c r="D60" s="400"/>
      <c r="E60" s="330"/>
      <c r="F60" s="400"/>
      <c r="G60" s="121" t="e">
        <f>LEFT(VLOOKUP(G59,参加チーム!$B$5:$G$73,6,FALSE),2)</f>
        <v>#N/A</v>
      </c>
      <c r="H60" s="383"/>
      <c r="I60" s="400"/>
      <c r="J60" s="122"/>
      <c r="K60" s="406"/>
      <c r="L60" s="122"/>
      <c r="M60" s="400"/>
      <c r="N60" s="121" t="e">
        <f>LEFT(VLOOKUP(N59,参加チーム!$B$5:$G$73,6,FALSE),2)</f>
        <v>#N/A</v>
      </c>
      <c r="O60" s="383"/>
      <c r="P60" s="405"/>
      <c r="Q60" s="393"/>
      <c r="S60" s="22" t="str">
        <f>+"後"&amp;N59&amp;G59</f>
        <v>後</v>
      </c>
      <c r="T60" s="23" t="str">
        <f>+M59</f>
        <v/>
      </c>
      <c r="U60" s="23" t="str">
        <f>+I59</f>
        <v/>
      </c>
      <c r="V60" s="24">
        <f>+B55</f>
        <v>40827</v>
      </c>
      <c r="X60" s="14">
        <f t="shared" si="6"/>
        <v>10</v>
      </c>
      <c r="Y60" s="14">
        <f t="shared" si="7"/>
        <v>12</v>
      </c>
      <c r="Z60" s="14" t="str">
        <f t="shared" si="8"/>
        <v>10/12</v>
      </c>
      <c r="AA60" s="14" t="str">
        <f t="shared" si="9"/>
        <v>△</v>
      </c>
      <c r="AB60" s="14" t="str">
        <f>IF(T60&lt;&gt;"",O55,"")</f>
        <v/>
      </c>
      <c r="AC60" s="113" t="e">
        <f>+Z60&amp;" "&amp;AA60&amp;" "&amp;T60&amp;"-"&amp;U60&amp;" "&amp;H55</f>
        <v>#N/A</v>
      </c>
      <c r="AD60" s="14">
        <f>+L55</f>
        <v>0</v>
      </c>
      <c r="AE60" s="14">
        <f>+L56</f>
        <v>0</v>
      </c>
      <c r="AF60" s="14">
        <f>+J55</f>
        <v>0</v>
      </c>
      <c r="AG60" s="14">
        <f>+J56</f>
        <v>0</v>
      </c>
      <c r="AH60" s="117">
        <f t="shared" si="10"/>
        <v>40827</v>
      </c>
    </row>
    <row r="61" spans="1:34" ht="14.45" customHeight="1">
      <c r="A61" s="340">
        <v>10</v>
      </c>
      <c r="B61" s="486">
        <v>40833</v>
      </c>
      <c r="C61" s="487" t="s">
        <v>46</v>
      </c>
      <c r="D61" s="368">
        <v>1</v>
      </c>
      <c r="E61" s="325">
        <v>0.39583333333333331</v>
      </c>
      <c r="F61" s="331">
        <v>0.4375</v>
      </c>
      <c r="G61" s="149"/>
      <c r="H61" s="379" t="e">
        <f>VLOOKUP(G61,参加チーム!$B$5:$G$73,IF($N$2=1,4,5),FALSE)</f>
        <v>#N/A</v>
      </c>
      <c r="I61" s="380" t="str">
        <f>IF(J61&lt;&gt;"",J61+J62,"")</f>
        <v/>
      </c>
      <c r="J61" s="150"/>
      <c r="K61" s="381" t="s">
        <v>76</v>
      </c>
      <c r="L61" s="150"/>
      <c r="M61" s="380" t="str">
        <f>IF(L61&lt;&gt;"",L61+L62,"")</f>
        <v/>
      </c>
      <c r="N61" s="149"/>
      <c r="O61" s="379" t="e">
        <f>VLOOKUP(N61,参加チーム!$B$5:$G$73,IF($N$2=1,4,5),FALSE)</f>
        <v>#N/A</v>
      </c>
      <c r="P61" s="384" t="e">
        <f>+O61</f>
        <v>#N/A</v>
      </c>
      <c r="Q61" s="386" t="e">
        <f>+O63</f>
        <v>#N/A</v>
      </c>
      <c r="S61" s="17" t="str">
        <f>+"後"&amp;G61&amp;N61</f>
        <v>後</v>
      </c>
      <c r="T61" s="18" t="str">
        <f>IF(I61&lt;&gt;"",I61,"")</f>
        <v/>
      </c>
      <c r="U61" s="18" t="str">
        <f>IF(M61&lt;&gt;"",M61,"")</f>
        <v/>
      </c>
      <c r="V61" s="19">
        <f>+B61</f>
        <v>40833</v>
      </c>
      <c r="X61" s="14">
        <f t="shared" si="6"/>
        <v>10</v>
      </c>
      <c r="Y61" s="14">
        <f t="shared" si="7"/>
        <v>18</v>
      </c>
      <c r="Z61" s="14" t="str">
        <f t="shared" si="8"/>
        <v>10/18</v>
      </c>
      <c r="AA61" s="14" t="str">
        <f t="shared" si="9"/>
        <v>△</v>
      </c>
      <c r="AB61" s="14" t="str">
        <f>IF(T61&lt;&gt;"",H61,"")</f>
        <v/>
      </c>
      <c r="AC61" s="113" t="e">
        <f>+Z61&amp;" "&amp;AA61&amp;" "&amp;T61&amp;"-"&amp;U61&amp;" "&amp;O61</f>
        <v>#N/A</v>
      </c>
      <c r="AD61" s="14">
        <f>+J61</f>
        <v>0</v>
      </c>
      <c r="AE61" s="14">
        <f>+J62</f>
        <v>0</v>
      </c>
      <c r="AF61" s="14">
        <f>+L61</f>
        <v>0</v>
      </c>
      <c r="AG61" s="14">
        <f>+L62</f>
        <v>0</v>
      </c>
      <c r="AH61" s="117">
        <f t="shared" si="10"/>
        <v>40833</v>
      </c>
    </row>
    <row r="62" spans="1:34" ht="14.45" customHeight="1">
      <c r="A62" s="340"/>
      <c r="B62" s="408"/>
      <c r="C62" s="488"/>
      <c r="D62" s="360"/>
      <c r="E62" s="326"/>
      <c r="F62" s="326"/>
      <c r="G62" s="84" t="e">
        <f>LEFT(VLOOKUP(G61,参加チーム!$B$5:$G$73,6,FALSE),2)</f>
        <v>#N/A</v>
      </c>
      <c r="H62" s="372"/>
      <c r="I62" s="326"/>
      <c r="J62" s="111"/>
      <c r="K62" s="353"/>
      <c r="L62" s="111"/>
      <c r="M62" s="326"/>
      <c r="N62" s="84" t="e">
        <f>LEFT(VLOOKUP(N61,参加チーム!$B$5:$G$73,6,FALSE),2)</f>
        <v>#N/A</v>
      </c>
      <c r="O62" s="372"/>
      <c r="P62" s="358"/>
      <c r="Q62" s="386"/>
      <c r="S62" s="20" t="str">
        <f>+"後"&amp;N61&amp;G61</f>
        <v>後</v>
      </c>
      <c r="T62" s="16" t="str">
        <f>IF(M61&lt;&gt;"",M61,"")</f>
        <v/>
      </c>
      <c r="U62" s="16" t="str">
        <f>IF(I61&lt;&gt;"",I61,"")</f>
        <v/>
      </c>
      <c r="V62" s="21">
        <f>+B61</f>
        <v>40833</v>
      </c>
      <c r="X62" s="14">
        <f t="shared" si="6"/>
        <v>10</v>
      </c>
      <c r="Y62" s="14">
        <f t="shared" si="7"/>
        <v>18</v>
      </c>
      <c r="Z62" s="14" t="str">
        <f t="shared" si="8"/>
        <v>10/18</v>
      </c>
      <c r="AA62" s="14" t="str">
        <f t="shared" si="9"/>
        <v>△</v>
      </c>
      <c r="AB62" s="14" t="str">
        <f>IF(T62&lt;&gt;"",O61,"")</f>
        <v/>
      </c>
      <c r="AC62" s="113" t="e">
        <f>+Z62&amp;" "&amp;AA62&amp;" "&amp;T62&amp;"-"&amp;U62&amp;" "&amp;H61</f>
        <v>#N/A</v>
      </c>
      <c r="AD62" s="14">
        <f>+L61</f>
        <v>0</v>
      </c>
      <c r="AE62" s="14">
        <f>+L62</f>
        <v>0</v>
      </c>
      <c r="AF62" s="14">
        <f>+J61</f>
        <v>0</v>
      </c>
      <c r="AG62" s="14">
        <f>+J62</f>
        <v>0</v>
      </c>
      <c r="AH62" s="117">
        <f t="shared" si="10"/>
        <v>40833</v>
      </c>
    </row>
    <row r="63" spans="1:34" ht="14.45" customHeight="1">
      <c r="A63" s="340"/>
      <c r="B63" s="408"/>
      <c r="C63" s="488"/>
      <c r="D63" s="348">
        <v>2</v>
      </c>
      <c r="E63" s="327">
        <v>0.45138888888888895</v>
      </c>
      <c r="F63" s="477">
        <v>0.51388888888888895</v>
      </c>
      <c r="G63" s="85"/>
      <c r="H63" s="371" t="e">
        <f>VLOOKUP(G63,参加チーム!$B$5:$G$73,IF($N$2=1,4,5),FALSE)</f>
        <v>#N/A</v>
      </c>
      <c r="I63" s="355" t="str">
        <f>IF(J63&lt;&gt;"",J63+J64,"")</f>
        <v/>
      </c>
      <c r="J63" s="111"/>
      <c r="K63" s="354" t="s">
        <v>76</v>
      </c>
      <c r="L63" s="111"/>
      <c r="M63" s="355" t="str">
        <f>IF(L63&lt;&gt;"",L63+L64,"")</f>
        <v/>
      </c>
      <c r="N63" s="85"/>
      <c r="O63" s="371" t="e">
        <f>VLOOKUP(N63,参加チーム!$B$5:$G$73,IF($N$2=1,4,5),FALSE)</f>
        <v>#N/A</v>
      </c>
      <c r="P63" s="389" t="e">
        <f>+O63</f>
        <v>#N/A</v>
      </c>
      <c r="Q63" s="386"/>
      <c r="S63" s="20" t="str">
        <f>+"後"&amp;G63&amp;N63</f>
        <v>後</v>
      </c>
      <c r="T63" s="16" t="str">
        <f>+I63</f>
        <v/>
      </c>
      <c r="U63" s="16" t="str">
        <f>+M63</f>
        <v/>
      </c>
      <c r="V63" s="21">
        <f>+B61</f>
        <v>40833</v>
      </c>
      <c r="X63" s="113">
        <f t="shared" si="6"/>
        <v>10</v>
      </c>
      <c r="Y63" s="113">
        <f t="shared" si="7"/>
        <v>18</v>
      </c>
      <c r="Z63" s="113" t="str">
        <f t="shared" si="8"/>
        <v>10/18</v>
      </c>
      <c r="AA63" s="113" t="str">
        <f t="shared" si="9"/>
        <v>△</v>
      </c>
      <c r="AB63" s="14" t="str">
        <f>IF(T63&lt;&gt;"",H63,"")</f>
        <v/>
      </c>
      <c r="AC63" s="113" t="e">
        <f>+Z63&amp;" "&amp;AA63&amp;" "&amp;T63&amp;"-"&amp;U63&amp;" "&amp;O63</f>
        <v>#N/A</v>
      </c>
      <c r="AD63" s="14">
        <f>+J63</f>
        <v>0</v>
      </c>
      <c r="AE63" s="14">
        <f>+J64</f>
        <v>0</v>
      </c>
      <c r="AF63" s="14">
        <f>+L63</f>
        <v>0</v>
      </c>
      <c r="AG63" s="14">
        <f>+L64</f>
        <v>0</v>
      </c>
      <c r="AH63" s="117">
        <f t="shared" si="10"/>
        <v>40833</v>
      </c>
    </row>
    <row r="64" spans="1:34" ht="14.25" customHeight="1">
      <c r="A64" s="340"/>
      <c r="B64" s="408"/>
      <c r="C64" s="489" t="s">
        <v>366</v>
      </c>
      <c r="D64" s="360"/>
      <c r="E64" s="326"/>
      <c r="F64" s="326"/>
      <c r="G64" s="84" t="e">
        <f>LEFT(VLOOKUP(G63,参加チーム!$B$5:$G$73,6,FALSE),2)</f>
        <v>#N/A</v>
      </c>
      <c r="H64" s="372"/>
      <c r="I64" s="326"/>
      <c r="J64" s="111"/>
      <c r="K64" s="353"/>
      <c r="L64" s="111"/>
      <c r="M64" s="326"/>
      <c r="N64" s="84" t="e">
        <f>LEFT(VLOOKUP(N63,参加チーム!$B$5:$G$73,6,FALSE),2)</f>
        <v>#N/A</v>
      </c>
      <c r="O64" s="372"/>
      <c r="P64" s="358"/>
      <c r="Q64" s="386"/>
      <c r="S64" s="20" t="str">
        <f>+"後"&amp;N63&amp;G63</f>
        <v>後</v>
      </c>
      <c r="T64" s="16" t="str">
        <f>+M63</f>
        <v/>
      </c>
      <c r="U64" s="16" t="str">
        <f>+I63</f>
        <v/>
      </c>
      <c r="V64" s="21">
        <f>+B61</f>
        <v>40833</v>
      </c>
      <c r="X64" s="113">
        <f t="shared" si="6"/>
        <v>10</v>
      </c>
      <c r="Y64" s="113">
        <f t="shared" si="7"/>
        <v>18</v>
      </c>
      <c r="Z64" s="113" t="str">
        <f t="shared" si="8"/>
        <v>10/18</v>
      </c>
      <c r="AA64" s="113" t="str">
        <f t="shared" si="9"/>
        <v>△</v>
      </c>
      <c r="AB64" s="14" t="str">
        <f>IF(T64&lt;&gt;"",O63,"")</f>
        <v/>
      </c>
      <c r="AC64" s="113" t="e">
        <f>+Z64&amp;" "&amp;AA64&amp;" "&amp;T64&amp;"-"&amp;U64&amp;" "&amp;H63</f>
        <v>#N/A</v>
      </c>
      <c r="AD64" s="14">
        <f>+L63</f>
        <v>0</v>
      </c>
      <c r="AE64" s="14">
        <f>+L64</f>
        <v>0</v>
      </c>
      <c r="AF64" s="14">
        <f>+J63</f>
        <v>0</v>
      </c>
      <c r="AG64" s="14">
        <f>+J64</f>
        <v>0</v>
      </c>
      <c r="AH64" s="117">
        <f t="shared" si="10"/>
        <v>40833</v>
      </c>
    </row>
    <row r="65" spans="1:34">
      <c r="A65" s="340"/>
      <c r="B65" s="408"/>
      <c r="C65" s="489"/>
      <c r="D65" s="348">
        <v>3</v>
      </c>
      <c r="E65" s="328">
        <v>0.52777777777777779</v>
      </c>
      <c r="F65" s="477">
        <v>0.59027777777777779</v>
      </c>
      <c r="G65" s="85"/>
      <c r="H65" s="371" t="e">
        <f>VLOOKUP(G65,参加チーム!$B$5:$G$73,IF($N$2=1,4,5),FALSE)</f>
        <v>#N/A</v>
      </c>
      <c r="I65" s="355" t="str">
        <f>IF(J65&lt;&gt;"",J65+J66,"")</f>
        <v/>
      </c>
      <c r="J65" s="111"/>
      <c r="K65" s="354" t="s">
        <v>76</v>
      </c>
      <c r="L65" s="111"/>
      <c r="M65" s="355" t="str">
        <f>IF(L65&lt;&gt;"",L65+L66,"")</f>
        <v/>
      </c>
      <c r="N65" s="85"/>
      <c r="O65" s="371" t="e">
        <f>VLOOKUP(N65,参加チーム!$B$5:$G$73,IF($N$2=1,4,5),FALSE)</f>
        <v>#N/A</v>
      </c>
      <c r="P65" s="389" t="e">
        <f>+O65</f>
        <v>#N/A</v>
      </c>
      <c r="Q65" s="386"/>
      <c r="S65" s="20" t="str">
        <f>+"後"&amp;G65&amp;N65</f>
        <v>後</v>
      </c>
      <c r="T65" s="16" t="str">
        <f>+I65</f>
        <v/>
      </c>
      <c r="U65" s="16" t="str">
        <f>+M65</f>
        <v/>
      </c>
      <c r="V65" s="21">
        <f>+B61</f>
        <v>40833</v>
      </c>
      <c r="X65" s="113">
        <f t="shared" si="6"/>
        <v>10</v>
      </c>
      <c r="Y65" s="113">
        <f t="shared" si="7"/>
        <v>18</v>
      </c>
      <c r="Z65" s="113" t="str">
        <f t="shared" si="8"/>
        <v>10/18</v>
      </c>
      <c r="AA65" s="113" t="str">
        <f t="shared" si="9"/>
        <v>△</v>
      </c>
      <c r="AB65" s="14" t="str">
        <f>IF(T65&lt;&gt;"",H65,"")</f>
        <v/>
      </c>
      <c r="AC65" s="113" t="e">
        <f>+Z65&amp;" "&amp;AA65&amp;" "&amp;T65&amp;"-"&amp;U65&amp;" "&amp;O65</f>
        <v>#N/A</v>
      </c>
      <c r="AD65" s="14">
        <f>+J65</f>
        <v>0</v>
      </c>
      <c r="AE65" s="14">
        <f>+J66</f>
        <v>0</v>
      </c>
      <c r="AF65" s="14">
        <f>+L65</f>
        <v>0</v>
      </c>
      <c r="AG65" s="14">
        <f>+L66</f>
        <v>0</v>
      </c>
      <c r="AH65" s="117">
        <f t="shared" si="10"/>
        <v>40833</v>
      </c>
    </row>
    <row r="66" spans="1:34" ht="15" thickBot="1">
      <c r="A66" s="341"/>
      <c r="B66" s="409"/>
      <c r="C66" s="481"/>
      <c r="D66" s="349"/>
      <c r="E66" s="330"/>
      <c r="F66" s="356"/>
      <c r="G66" s="121" t="e">
        <f>LEFT(VLOOKUP(G65,参加チーム!$B$5:$G$73,6,FALSE),2)</f>
        <v>#N/A</v>
      </c>
      <c r="H66" s="383"/>
      <c r="I66" s="356"/>
      <c r="J66" s="122"/>
      <c r="K66" s="388"/>
      <c r="L66" s="122"/>
      <c r="M66" s="356"/>
      <c r="N66" s="121" t="e">
        <f>LEFT(VLOOKUP(N65,参加チーム!$B$5:$G$73,6,FALSE),2)</f>
        <v>#N/A</v>
      </c>
      <c r="O66" s="383"/>
      <c r="P66" s="370"/>
      <c r="Q66" s="387"/>
      <c r="S66" s="22" t="str">
        <f>+"後"&amp;N65&amp;G65</f>
        <v>後</v>
      </c>
      <c r="T66" s="23" t="str">
        <f>+M65</f>
        <v/>
      </c>
      <c r="U66" s="23" t="str">
        <f>+I65</f>
        <v/>
      </c>
      <c r="V66" s="24">
        <f>+B61</f>
        <v>40833</v>
      </c>
      <c r="X66" s="113">
        <f t="shared" si="6"/>
        <v>10</v>
      </c>
      <c r="Y66" s="113">
        <f t="shared" si="7"/>
        <v>18</v>
      </c>
      <c r="Z66" s="113" t="str">
        <f t="shared" si="8"/>
        <v>10/18</v>
      </c>
      <c r="AA66" s="113" t="str">
        <f t="shared" si="9"/>
        <v>△</v>
      </c>
      <c r="AB66" s="14" t="str">
        <f>IF(T66&lt;&gt;"",O65,"")</f>
        <v/>
      </c>
      <c r="AC66" s="113" t="e">
        <f>+Z66&amp;" "&amp;AA66&amp;" "&amp;T66&amp;"-"&amp;U66&amp;" "&amp;H65</f>
        <v>#N/A</v>
      </c>
      <c r="AD66" s="14">
        <f>+L65</f>
        <v>0</v>
      </c>
      <c r="AE66" s="14">
        <f>+L66</f>
        <v>0</v>
      </c>
      <c r="AF66" s="14">
        <f>+J65</f>
        <v>0</v>
      </c>
      <c r="AG66" s="14">
        <f>+J66</f>
        <v>0</v>
      </c>
      <c r="AH66" s="117">
        <f t="shared" si="10"/>
        <v>40833</v>
      </c>
    </row>
    <row r="67" spans="1:34">
      <c r="X67" s="113"/>
      <c r="Y67" s="113"/>
      <c r="Z67" s="113"/>
      <c r="AA67" s="113"/>
      <c r="AC67" s="113"/>
    </row>
    <row r="68" spans="1:34">
      <c r="X68" s="113"/>
      <c r="Y68" s="113"/>
      <c r="Z68" s="113"/>
      <c r="AA68" s="113"/>
      <c r="AC68" s="113"/>
    </row>
    <row r="69" spans="1:34">
      <c r="X69" s="113"/>
      <c r="Y69" s="113"/>
      <c r="Z69" s="113"/>
      <c r="AA69" s="113"/>
      <c r="AC69" s="113"/>
    </row>
    <row r="70" spans="1:34">
      <c r="X70" s="113"/>
      <c r="Y70" s="113"/>
      <c r="Z70" s="113"/>
      <c r="AA70" s="113"/>
      <c r="AC70" s="113"/>
    </row>
    <row r="71" spans="1:34">
      <c r="G71" s="110" t="s">
        <v>12</v>
      </c>
      <c r="X71" s="113"/>
      <c r="Y71" s="113"/>
      <c r="Z71" s="113"/>
      <c r="AA71" s="113"/>
      <c r="AC71" s="113"/>
    </row>
    <row r="72" spans="1:34">
      <c r="G72" s="110" t="s">
        <v>15</v>
      </c>
      <c r="X72" s="113"/>
      <c r="Y72" s="113"/>
      <c r="Z72" s="113"/>
      <c r="AA72" s="113"/>
      <c r="AC72" s="113"/>
    </row>
    <row r="73" spans="1:34">
      <c r="G73" s="110" t="s">
        <v>16</v>
      </c>
      <c r="X73" s="113"/>
      <c r="Y73" s="113"/>
      <c r="Z73" s="113"/>
      <c r="AA73" s="113"/>
      <c r="AC73" s="113"/>
    </row>
    <row r="74" spans="1:34">
      <c r="G74" s="110" t="s">
        <v>13</v>
      </c>
      <c r="X74" s="113"/>
      <c r="Y74" s="113"/>
      <c r="Z74" s="113"/>
      <c r="AA74" s="113"/>
      <c r="AC74" s="113"/>
    </row>
    <row r="75" spans="1:34">
      <c r="G75" s="110" t="s">
        <v>14</v>
      </c>
      <c r="X75" s="113"/>
      <c r="Y75" s="113"/>
      <c r="Z75" s="113"/>
      <c r="AA75" s="113"/>
      <c r="AC75" s="113"/>
    </row>
    <row r="76" spans="1:34">
      <c r="G76" s="108"/>
      <c r="X76" s="113"/>
      <c r="Y76" s="113"/>
      <c r="Z76" s="113"/>
      <c r="AA76" s="113"/>
      <c r="AC76" s="113"/>
    </row>
    <row r="77" spans="1:34">
      <c r="G77" s="108"/>
      <c r="X77" s="113"/>
      <c r="Y77" s="113"/>
      <c r="Z77" s="113"/>
      <c r="AA77" s="113"/>
      <c r="AC77" s="113"/>
    </row>
    <row r="78" spans="1:34">
      <c r="G78" s="108"/>
      <c r="X78" s="113"/>
      <c r="Y78" s="113"/>
      <c r="Z78" s="113"/>
      <c r="AA78" s="113"/>
      <c r="AC78" s="113"/>
    </row>
    <row r="79" spans="1:34">
      <c r="G79" s="108"/>
      <c r="X79" s="113"/>
      <c r="Y79" s="113"/>
      <c r="Z79" s="113"/>
      <c r="AA79" s="113"/>
      <c r="AC79" s="113"/>
    </row>
    <row r="80" spans="1:34">
      <c r="G80" s="108"/>
      <c r="X80" s="113"/>
      <c r="Y80" s="113"/>
      <c r="Z80" s="113"/>
      <c r="AA80" s="113"/>
      <c r="AC80" s="113"/>
    </row>
    <row r="81" spans="1:29">
      <c r="X81" s="113"/>
      <c r="Y81" s="113"/>
      <c r="Z81" s="113"/>
      <c r="AA81" s="113"/>
      <c r="AC81" s="113"/>
    </row>
    <row r="82" spans="1:29">
      <c r="X82" s="113"/>
      <c r="Y82" s="113"/>
      <c r="Z82" s="113"/>
      <c r="AA82" s="113"/>
      <c r="AC82" s="113"/>
    </row>
    <row r="83" spans="1:29">
      <c r="X83" s="113"/>
      <c r="Y83" s="113"/>
      <c r="Z83" s="113"/>
      <c r="AA83" s="113"/>
      <c r="AC83" s="113"/>
    </row>
    <row r="84" spans="1:29">
      <c r="X84" s="113"/>
      <c r="Y84" s="113"/>
      <c r="Z84" s="113"/>
      <c r="AA84" s="113"/>
      <c r="AC84" s="113"/>
    </row>
    <row r="85" spans="1:29">
      <c r="X85" s="113"/>
      <c r="Y85" s="113"/>
      <c r="Z85" s="113"/>
      <c r="AA85" s="113"/>
      <c r="AC85" s="113"/>
    </row>
    <row r="86" spans="1:29">
      <c r="X86" s="113"/>
      <c r="Y86" s="113"/>
      <c r="Z86" s="113"/>
      <c r="AA86" s="113"/>
      <c r="AC86" s="113"/>
    </row>
    <row r="87" spans="1:29">
      <c r="X87" s="113"/>
      <c r="Y87" s="113"/>
      <c r="Z87" s="113"/>
      <c r="AA87" s="113"/>
      <c r="AC87" s="113"/>
    </row>
    <row r="88" spans="1:29">
      <c r="X88" s="113"/>
      <c r="Y88" s="113"/>
      <c r="Z88" s="113"/>
      <c r="AA88" s="113"/>
      <c r="AC88" s="113"/>
    </row>
    <row r="89" spans="1:29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X89" s="113"/>
      <c r="Y89" s="113"/>
      <c r="Z89" s="113"/>
      <c r="AA89" s="113"/>
      <c r="AC89" s="113"/>
    </row>
    <row r="90" spans="1:29">
      <c r="X90" s="113"/>
      <c r="Y90" s="113"/>
      <c r="Z90" s="113"/>
      <c r="AA90" s="113"/>
      <c r="AC90" s="113"/>
    </row>
    <row r="91" spans="1:29">
      <c r="X91" s="113"/>
      <c r="Y91" s="113"/>
      <c r="Z91" s="113"/>
      <c r="AA91" s="113"/>
      <c r="AC91" s="113"/>
    </row>
    <row r="92" spans="1:29">
      <c r="X92" s="113"/>
      <c r="Y92" s="113"/>
      <c r="Z92" s="113"/>
      <c r="AA92" s="113"/>
      <c r="AC92" s="113"/>
    </row>
    <row r="93" spans="1:29">
      <c r="X93" s="113"/>
      <c r="Y93" s="113"/>
      <c r="Z93" s="113"/>
      <c r="AA93" s="113"/>
      <c r="AC93" s="113"/>
    </row>
    <row r="94" spans="1:29">
      <c r="X94" s="113"/>
      <c r="Y94" s="113"/>
      <c r="Z94" s="113"/>
      <c r="AA94" s="113"/>
      <c r="AC94" s="113"/>
    </row>
    <row r="95" spans="1:29">
      <c r="X95" s="113"/>
      <c r="Y95" s="113"/>
      <c r="Z95" s="113"/>
      <c r="AA95" s="113"/>
      <c r="AC95" s="113"/>
    </row>
    <row r="96" spans="1:29">
      <c r="X96" s="113"/>
      <c r="Y96" s="113"/>
      <c r="Z96" s="113"/>
      <c r="AA96" s="113"/>
      <c r="AC96" s="113"/>
    </row>
    <row r="97" spans="24:29">
      <c r="X97" s="113"/>
      <c r="Y97" s="113"/>
      <c r="Z97" s="113"/>
      <c r="AA97" s="113"/>
      <c r="AC97" s="113"/>
    </row>
    <row r="98" spans="24:29">
      <c r="X98" s="113"/>
      <c r="Y98" s="113"/>
      <c r="Z98" s="113"/>
      <c r="AA98" s="113"/>
      <c r="AC98" s="113"/>
    </row>
    <row r="99" spans="24:29">
      <c r="X99" s="113"/>
      <c r="Y99" s="113"/>
      <c r="Z99" s="113"/>
      <c r="AA99" s="113"/>
      <c r="AC99" s="113"/>
    </row>
    <row r="100" spans="24:29">
      <c r="X100" s="113"/>
      <c r="Y100" s="113"/>
      <c r="Z100" s="113"/>
      <c r="AA100" s="113"/>
      <c r="AC100" s="113"/>
    </row>
    <row r="101" spans="24:29">
      <c r="X101" s="113"/>
      <c r="Y101" s="113"/>
      <c r="Z101" s="113"/>
      <c r="AA101" s="113"/>
      <c r="AC101" s="113"/>
    </row>
    <row r="102" spans="24:29">
      <c r="X102" s="113"/>
      <c r="Y102" s="113"/>
      <c r="Z102" s="113"/>
      <c r="AA102" s="113"/>
      <c r="AC102" s="113"/>
    </row>
    <row r="103" spans="24:29">
      <c r="X103" s="113"/>
      <c r="Y103" s="113"/>
      <c r="Z103" s="113"/>
      <c r="AA103" s="113"/>
      <c r="AC103" s="113"/>
    </row>
    <row r="104" spans="24:29">
      <c r="X104" s="113"/>
      <c r="Y104" s="113"/>
      <c r="Z104" s="113"/>
      <c r="AA104" s="113"/>
      <c r="AC104" s="113"/>
    </row>
    <row r="105" spans="24:29">
      <c r="X105" s="113"/>
      <c r="Y105" s="113"/>
      <c r="Z105" s="113"/>
      <c r="AA105" s="113"/>
      <c r="AC105" s="113"/>
    </row>
    <row r="106" spans="24:29">
      <c r="X106" s="113"/>
      <c r="Y106" s="113"/>
      <c r="Z106" s="113"/>
      <c r="AA106" s="113"/>
      <c r="AC106" s="113"/>
    </row>
    <row r="107" spans="24:29">
      <c r="X107" s="113"/>
      <c r="Y107" s="113"/>
      <c r="Z107" s="113"/>
      <c r="AA107" s="113"/>
      <c r="AC107" s="113"/>
    </row>
    <row r="108" spans="24:29">
      <c r="X108" s="113"/>
      <c r="Y108" s="113"/>
      <c r="Z108" s="113"/>
      <c r="AA108" s="113"/>
      <c r="AC108" s="113"/>
    </row>
    <row r="109" spans="24:29">
      <c r="X109" s="113"/>
      <c r="Y109" s="113"/>
      <c r="Z109" s="113"/>
      <c r="AA109" s="113"/>
      <c r="AC109" s="113"/>
    </row>
    <row r="110" spans="24:29">
      <c r="X110" s="113"/>
      <c r="Y110" s="113"/>
      <c r="Z110" s="113"/>
      <c r="AA110" s="113"/>
      <c r="AC110" s="113"/>
    </row>
    <row r="111" spans="24:29">
      <c r="X111" s="113"/>
      <c r="Y111" s="113"/>
      <c r="Z111" s="113"/>
      <c r="AA111" s="113"/>
      <c r="AC111" s="113"/>
    </row>
    <row r="112" spans="24:29">
      <c r="X112" s="113"/>
      <c r="Y112" s="113"/>
      <c r="Z112" s="113"/>
      <c r="AA112" s="113"/>
      <c r="AC112" s="113"/>
    </row>
    <row r="113" spans="24:29">
      <c r="X113" s="113"/>
      <c r="Y113" s="113"/>
      <c r="Z113" s="113"/>
      <c r="AA113" s="113"/>
      <c r="AC113" s="113"/>
    </row>
    <row r="114" spans="24:29">
      <c r="X114" s="113"/>
      <c r="Y114" s="113"/>
      <c r="Z114" s="113"/>
      <c r="AA114" s="113"/>
      <c r="AC114" s="113"/>
    </row>
    <row r="115" spans="24:29">
      <c r="X115" s="113"/>
      <c r="Y115" s="113"/>
      <c r="Z115" s="113"/>
      <c r="AA115" s="113"/>
      <c r="AC115" s="113"/>
    </row>
    <row r="116" spans="24:29">
      <c r="X116" s="113"/>
      <c r="Y116" s="113"/>
      <c r="Z116" s="113"/>
      <c r="AA116" s="113"/>
      <c r="AC116" s="113"/>
    </row>
    <row r="117" spans="24:29">
      <c r="X117" s="113"/>
      <c r="Y117" s="113"/>
      <c r="Z117" s="113"/>
      <c r="AA117" s="113"/>
      <c r="AC117" s="113"/>
    </row>
    <row r="118" spans="24:29">
      <c r="X118" s="113"/>
      <c r="Y118" s="113"/>
      <c r="Z118" s="113"/>
      <c r="AA118" s="113"/>
      <c r="AC118" s="113"/>
    </row>
    <row r="119" spans="24:29">
      <c r="X119" s="113"/>
      <c r="Y119" s="113"/>
      <c r="Z119" s="113"/>
      <c r="AA119" s="113"/>
      <c r="AC119" s="113"/>
    </row>
    <row r="120" spans="24:29">
      <c r="X120" s="113"/>
      <c r="Y120" s="113"/>
      <c r="Z120" s="113"/>
      <c r="AA120" s="113"/>
      <c r="AC120" s="113"/>
    </row>
  </sheetData>
  <mergeCells count="322">
    <mergeCell ref="P49:P50"/>
    <mergeCell ref="F59:F60"/>
    <mergeCell ref="H55:H56"/>
    <mergeCell ref="I55:I56"/>
    <mergeCell ref="I63:I64"/>
    <mergeCell ref="F61:F62"/>
    <mergeCell ref="F63:F64"/>
    <mergeCell ref="I61:I62"/>
    <mergeCell ref="K63:K64"/>
    <mergeCell ref="M61:M62"/>
    <mergeCell ref="K55:K56"/>
    <mergeCell ref="M55:M56"/>
    <mergeCell ref="O55:O56"/>
    <mergeCell ref="I59:I60"/>
    <mergeCell ref="K59:K60"/>
    <mergeCell ref="F57:F58"/>
    <mergeCell ref="H57:H58"/>
    <mergeCell ref="I57:I58"/>
    <mergeCell ref="K57:K58"/>
    <mergeCell ref="F55:F56"/>
    <mergeCell ref="H59:H60"/>
    <mergeCell ref="F65:F66"/>
    <mergeCell ref="H65:H66"/>
    <mergeCell ref="I65:I66"/>
    <mergeCell ref="K65:K66"/>
    <mergeCell ref="A61:A66"/>
    <mergeCell ref="B61:B66"/>
    <mergeCell ref="C61:C63"/>
    <mergeCell ref="D61:D62"/>
    <mergeCell ref="D63:D64"/>
    <mergeCell ref="K61:K62"/>
    <mergeCell ref="C64:C66"/>
    <mergeCell ref="D65:D66"/>
    <mergeCell ref="H63:H64"/>
    <mergeCell ref="H61:H62"/>
    <mergeCell ref="E61:E62"/>
    <mergeCell ref="E63:E64"/>
    <mergeCell ref="E65:E66"/>
    <mergeCell ref="Q55:Q60"/>
    <mergeCell ref="M57:M58"/>
    <mergeCell ref="P59:P60"/>
    <mergeCell ref="P57:P58"/>
    <mergeCell ref="P55:P56"/>
    <mergeCell ref="Q61:Q66"/>
    <mergeCell ref="M63:M64"/>
    <mergeCell ref="O63:O64"/>
    <mergeCell ref="P63:P64"/>
    <mergeCell ref="M65:M66"/>
    <mergeCell ref="O65:O66"/>
    <mergeCell ref="P65:P66"/>
    <mergeCell ref="O61:O62"/>
    <mergeCell ref="P61:P62"/>
    <mergeCell ref="O57:O58"/>
    <mergeCell ref="M59:M60"/>
    <mergeCell ref="O59:O60"/>
    <mergeCell ref="A55:A60"/>
    <mergeCell ref="B55:B60"/>
    <mergeCell ref="C55:C57"/>
    <mergeCell ref="D55:D56"/>
    <mergeCell ref="D57:D58"/>
    <mergeCell ref="C58:C60"/>
    <mergeCell ref="D59:D60"/>
    <mergeCell ref="Q49:Q54"/>
    <mergeCell ref="M51:M52"/>
    <mergeCell ref="O51:O52"/>
    <mergeCell ref="P51:P52"/>
    <mergeCell ref="M49:M50"/>
    <mergeCell ref="O49:O50"/>
    <mergeCell ref="P53:P54"/>
    <mergeCell ref="M53:M54"/>
    <mergeCell ref="O53:O54"/>
    <mergeCell ref="F51:F52"/>
    <mergeCell ref="H51:H52"/>
    <mergeCell ref="I51:I52"/>
    <mergeCell ref="K51:K52"/>
    <mergeCell ref="F53:F54"/>
    <mergeCell ref="H49:H50"/>
    <mergeCell ref="I49:I50"/>
    <mergeCell ref="A49:A54"/>
    <mergeCell ref="B49:B54"/>
    <mergeCell ref="C49:C51"/>
    <mergeCell ref="D49:D50"/>
    <mergeCell ref="D51:D52"/>
    <mergeCell ref="C52:C54"/>
    <mergeCell ref="D53:D54"/>
    <mergeCell ref="K49:K50"/>
    <mergeCell ref="F47:F48"/>
    <mergeCell ref="I47:I48"/>
    <mergeCell ref="K47:K48"/>
    <mergeCell ref="H53:H54"/>
    <mergeCell ref="I53:I54"/>
    <mergeCell ref="K53:K54"/>
    <mergeCell ref="F49:F50"/>
    <mergeCell ref="H47:H48"/>
    <mergeCell ref="A43:A48"/>
    <mergeCell ref="B43:B48"/>
    <mergeCell ref="C43:C45"/>
    <mergeCell ref="D43:D44"/>
    <mergeCell ref="D45:D46"/>
    <mergeCell ref="C46:C48"/>
    <mergeCell ref="D47:D48"/>
    <mergeCell ref="F43:F44"/>
    <mergeCell ref="Q43:Q48"/>
    <mergeCell ref="M43:M44"/>
    <mergeCell ref="O43:O44"/>
    <mergeCell ref="M47:M48"/>
    <mergeCell ref="O47:O48"/>
    <mergeCell ref="K43:K44"/>
    <mergeCell ref="M45:M46"/>
    <mergeCell ref="O45:O46"/>
    <mergeCell ref="P47:P48"/>
    <mergeCell ref="P43:P44"/>
    <mergeCell ref="F45:F46"/>
    <mergeCell ref="H43:H44"/>
    <mergeCell ref="P45:P46"/>
    <mergeCell ref="I45:I46"/>
    <mergeCell ref="K45:K46"/>
    <mergeCell ref="I43:I44"/>
    <mergeCell ref="A37:A42"/>
    <mergeCell ref="B37:B42"/>
    <mergeCell ref="C37:C39"/>
    <mergeCell ref="D37:D38"/>
    <mergeCell ref="C40:C42"/>
    <mergeCell ref="P41:P42"/>
    <mergeCell ref="P37:P38"/>
    <mergeCell ref="K41:K42"/>
    <mergeCell ref="I39:I40"/>
    <mergeCell ref="K39:K40"/>
    <mergeCell ref="M39:M40"/>
    <mergeCell ref="P39:P40"/>
    <mergeCell ref="M41:M42"/>
    <mergeCell ref="O41:O42"/>
    <mergeCell ref="O39:O40"/>
    <mergeCell ref="I41:I42"/>
    <mergeCell ref="M37:M38"/>
    <mergeCell ref="O37:O38"/>
    <mergeCell ref="I37:I38"/>
    <mergeCell ref="D39:D40"/>
    <mergeCell ref="D41:D42"/>
    <mergeCell ref="H45:H46"/>
    <mergeCell ref="Q37:Q42"/>
    <mergeCell ref="F32:F33"/>
    <mergeCell ref="H30:H31"/>
    <mergeCell ref="H32:H33"/>
    <mergeCell ref="Q28:Q33"/>
    <mergeCell ref="M30:M31"/>
    <mergeCell ref="O30:O31"/>
    <mergeCell ref="P30:P31"/>
    <mergeCell ref="M32:M33"/>
    <mergeCell ref="O32:O33"/>
    <mergeCell ref="P28:P29"/>
    <mergeCell ref="O28:O29"/>
    <mergeCell ref="P32:P33"/>
    <mergeCell ref="M28:M29"/>
    <mergeCell ref="F37:F38"/>
    <mergeCell ref="F39:F40"/>
    <mergeCell ref="H39:H40"/>
    <mergeCell ref="H41:H42"/>
    <mergeCell ref="K37:K38"/>
    <mergeCell ref="H37:H38"/>
    <mergeCell ref="F41:F42"/>
    <mergeCell ref="I36:M36"/>
    <mergeCell ref="C31:C33"/>
    <mergeCell ref="D32:D33"/>
    <mergeCell ref="F30:F31"/>
    <mergeCell ref="A28:A33"/>
    <mergeCell ref="B28:B33"/>
    <mergeCell ref="C28:C30"/>
    <mergeCell ref="D28:D29"/>
    <mergeCell ref="D30:D31"/>
    <mergeCell ref="F28:F29"/>
    <mergeCell ref="K24:K25"/>
    <mergeCell ref="I26:I27"/>
    <mergeCell ref="H24:H25"/>
    <mergeCell ref="I24:I25"/>
    <mergeCell ref="K26:K27"/>
    <mergeCell ref="H26:H27"/>
    <mergeCell ref="H28:H29"/>
    <mergeCell ref="I28:I29"/>
    <mergeCell ref="I32:I33"/>
    <mergeCell ref="K32:K33"/>
    <mergeCell ref="K28:K29"/>
    <mergeCell ref="K30:K31"/>
    <mergeCell ref="I30:I31"/>
    <mergeCell ref="A22:A27"/>
    <mergeCell ref="B22:B27"/>
    <mergeCell ref="C22:C24"/>
    <mergeCell ref="D22:D23"/>
    <mergeCell ref="D24:D25"/>
    <mergeCell ref="D20:D21"/>
    <mergeCell ref="C25:C27"/>
    <mergeCell ref="D26:D27"/>
    <mergeCell ref="Q22:Q27"/>
    <mergeCell ref="M24:M25"/>
    <mergeCell ref="O24:O25"/>
    <mergeCell ref="P24:P25"/>
    <mergeCell ref="M26:M27"/>
    <mergeCell ref="O26:O27"/>
    <mergeCell ref="P26:P27"/>
    <mergeCell ref="O22:O23"/>
    <mergeCell ref="P22:P23"/>
    <mergeCell ref="M22:M23"/>
    <mergeCell ref="F26:F27"/>
    <mergeCell ref="F22:F23"/>
    <mergeCell ref="H22:H23"/>
    <mergeCell ref="I22:I23"/>
    <mergeCell ref="K22:K23"/>
    <mergeCell ref="F24:F25"/>
    <mergeCell ref="A16:A21"/>
    <mergeCell ref="B16:B21"/>
    <mergeCell ref="C16:C18"/>
    <mergeCell ref="D16:D17"/>
    <mergeCell ref="D18:D19"/>
    <mergeCell ref="M14:M15"/>
    <mergeCell ref="H16:H17"/>
    <mergeCell ref="I16:I17"/>
    <mergeCell ref="C19:C21"/>
    <mergeCell ref="F14:F15"/>
    <mergeCell ref="H14:H15"/>
    <mergeCell ref="K18:K19"/>
    <mergeCell ref="M16:M17"/>
    <mergeCell ref="K20:K21"/>
    <mergeCell ref="K16:K17"/>
    <mergeCell ref="F20:F21"/>
    <mergeCell ref="H20:H21"/>
    <mergeCell ref="I20:I21"/>
    <mergeCell ref="F16:F17"/>
    <mergeCell ref="F18:F19"/>
    <mergeCell ref="H18:H19"/>
    <mergeCell ref="I18:I19"/>
    <mergeCell ref="I14:I15"/>
    <mergeCell ref="K14:K15"/>
    <mergeCell ref="Q16:Q21"/>
    <mergeCell ref="M18:M19"/>
    <mergeCell ref="O18:O19"/>
    <mergeCell ref="P18:P19"/>
    <mergeCell ref="M20:M21"/>
    <mergeCell ref="O20:O21"/>
    <mergeCell ref="O14:O15"/>
    <mergeCell ref="O16:O17"/>
    <mergeCell ref="P16:P17"/>
    <mergeCell ref="P20:P21"/>
    <mergeCell ref="D8:D9"/>
    <mergeCell ref="D12:D13"/>
    <mergeCell ref="A10:A15"/>
    <mergeCell ref="B10:B15"/>
    <mergeCell ref="A4:A9"/>
    <mergeCell ref="B4:B9"/>
    <mergeCell ref="H8:H9"/>
    <mergeCell ref="F8:F9"/>
    <mergeCell ref="C4:C6"/>
    <mergeCell ref="C7:C9"/>
    <mergeCell ref="D4:D5"/>
    <mergeCell ref="F6:F7"/>
    <mergeCell ref="D6:D7"/>
    <mergeCell ref="H6:H7"/>
    <mergeCell ref="D10:D11"/>
    <mergeCell ref="F10:F11"/>
    <mergeCell ref="H10:H11"/>
    <mergeCell ref="F4:F5"/>
    <mergeCell ref="C10:C12"/>
    <mergeCell ref="C13:C15"/>
    <mergeCell ref="D14:D15"/>
    <mergeCell ref="H4:H5"/>
    <mergeCell ref="F12:F13"/>
    <mergeCell ref="H12:H13"/>
    <mergeCell ref="K8:K9"/>
    <mergeCell ref="M8:M9"/>
    <mergeCell ref="O10:O11"/>
    <mergeCell ref="M12:M13"/>
    <mergeCell ref="I3:M3"/>
    <mergeCell ref="I4:I5"/>
    <mergeCell ref="K4:K5"/>
    <mergeCell ref="M4:M5"/>
    <mergeCell ref="K6:K7"/>
    <mergeCell ref="K10:K11"/>
    <mergeCell ref="M10:M11"/>
    <mergeCell ref="M6:M7"/>
    <mergeCell ref="I6:I7"/>
    <mergeCell ref="I10:I11"/>
    <mergeCell ref="I8:I9"/>
    <mergeCell ref="K12:K13"/>
    <mergeCell ref="I12:I13"/>
    <mergeCell ref="Q4:Q9"/>
    <mergeCell ref="P4:P5"/>
    <mergeCell ref="P8:P9"/>
    <mergeCell ref="P10:P11"/>
    <mergeCell ref="Q10:Q15"/>
    <mergeCell ref="O8:O9"/>
    <mergeCell ref="O12:O13"/>
    <mergeCell ref="P12:P13"/>
    <mergeCell ref="P14:P15"/>
    <mergeCell ref="P6:P7"/>
    <mergeCell ref="O4:O5"/>
    <mergeCell ref="O6:O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</mergeCells>
  <phoneticPr fontId="3"/>
  <dataValidations count="1">
    <dataValidation type="list" allowBlank="1" showInputMessage="1" showErrorMessage="1" sqref="G37 N63 N61 N55 N57 N59 N49 N51 N53 N47 N43 N45 G65 G63 G61 G59 G57 G55 G53 G51 G49 G47 G45 G43 N41 N39 N65 G41 G39">
      <formula1>$G$71:$G$75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horizontalDpi="4294967294" verticalDpi="4294967294" r:id="rId1"/>
  <headerFooter alignWithMargins="0"/>
  <rowBreaks count="1" manualBreakCount="1">
    <brk id="3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B1:BK62"/>
  <sheetViews>
    <sheetView view="pageBreakPreview" zoomScale="70" zoomScaleNormal="55" zoomScaleSheetLayoutView="70" workbookViewId="0">
      <selection activeCell="C5" sqref="C5:AF28"/>
    </sheetView>
  </sheetViews>
  <sheetFormatPr defaultColWidth="8.625" defaultRowHeight="14.25"/>
  <cols>
    <col min="1" max="1" width="1.625" customWidth="1"/>
    <col min="2" max="2" width="16.625" customWidth="1"/>
    <col min="3" max="32" width="3.625" customWidth="1"/>
    <col min="33" max="35" width="5.625" customWidth="1"/>
    <col min="36" max="36" width="6.625" customWidth="1"/>
    <col min="37" max="38" width="5.625" hidden="1" customWidth="1"/>
    <col min="39" max="40" width="6.625" customWidth="1"/>
    <col min="41" max="41" width="3.5" customWidth="1"/>
    <col min="42" max="42" width="8.625" customWidth="1"/>
    <col min="43" max="43" width="2.625" customWidth="1"/>
    <col min="44" max="44" width="8.625" customWidth="1"/>
    <col min="45" max="45" width="2.625" customWidth="1"/>
    <col min="46" max="49" width="4.625" hidden="1" customWidth="1"/>
    <col min="50" max="50" width="8.375" hidden="1" customWidth="1"/>
    <col min="51" max="51" width="9.625" hidden="1" customWidth="1"/>
    <col min="52" max="52" width="4.625" hidden="1" customWidth="1"/>
    <col min="53" max="59" width="3.75" hidden="1" customWidth="1"/>
    <col min="60" max="63" width="0" hidden="1" customWidth="1"/>
  </cols>
  <sheetData>
    <row r="1" spans="2:63" ht="24">
      <c r="B1" s="35" t="s">
        <v>360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3" spans="2:63" ht="18.75" customHeight="1" thickBot="1">
      <c r="E3" s="4" t="s">
        <v>73</v>
      </c>
      <c r="AG3" s="76">
        <f>+'１部'!$AQ$3</f>
        <v>1</v>
      </c>
      <c r="AH3" s="77" t="str">
        <f>IF(AG3=1,"略称表示","日本語略称表示")&amp;"（１部成績表から）"</f>
        <v>略称表示（１部成績表から）</v>
      </c>
      <c r="AI3" s="78"/>
      <c r="AJ3" s="78"/>
      <c r="AK3" s="78"/>
      <c r="AL3" s="78"/>
      <c r="AM3" s="78"/>
      <c r="AN3" s="78"/>
    </row>
    <row r="4" spans="2:63" ht="29.25" customHeight="1" thickBot="1">
      <c r="B4" s="1"/>
      <c r="C4" s="283" t="str">
        <f>+B6</f>
        <v>かちかち山</v>
      </c>
      <c r="D4" s="284"/>
      <c r="E4" s="284"/>
      <c r="F4" s="284"/>
      <c r="G4" s="285"/>
      <c r="H4" s="286" t="str">
        <f>+B10</f>
        <v>azul</v>
      </c>
      <c r="I4" s="284"/>
      <c r="J4" s="284"/>
      <c r="K4" s="284"/>
      <c r="L4" s="285"/>
      <c r="M4" s="286" t="str">
        <f>+B14</f>
        <v>zoorasia</v>
      </c>
      <c r="N4" s="284"/>
      <c r="O4" s="284"/>
      <c r="P4" s="284"/>
      <c r="Q4" s="285"/>
      <c r="R4" s="286" t="str">
        <f>+B18</f>
        <v>Craque</v>
      </c>
      <c r="S4" s="284"/>
      <c r="T4" s="284"/>
      <c r="U4" s="284"/>
      <c r="V4" s="285"/>
      <c r="W4" s="286" t="str">
        <f>+B22</f>
        <v>BOAVISTA</v>
      </c>
      <c r="X4" s="284"/>
      <c r="Y4" s="284"/>
      <c r="Z4" s="284"/>
      <c r="AA4" s="285"/>
      <c r="AB4" s="286" t="str">
        <f>+B26</f>
        <v>Rejenga</v>
      </c>
      <c r="AC4" s="284"/>
      <c r="AD4" s="284"/>
      <c r="AE4" s="284"/>
      <c r="AF4" s="284"/>
      <c r="AG4" s="43" t="s">
        <v>65</v>
      </c>
      <c r="AH4" s="5" t="s">
        <v>66</v>
      </c>
      <c r="AI4" s="5" t="s">
        <v>67</v>
      </c>
      <c r="AJ4" s="73" t="s">
        <v>68</v>
      </c>
      <c r="AK4" s="7" t="s">
        <v>69</v>
      </c>
      <c r="AL4" s="8" t="s">
        <v>70</v>
      </c>
      <c r="AM4" s="9" t="s">
        <v>71</v>
      </c>
      <c r="AN4" s="10" t="s">
        <v>72</v>
      </c>
      <c r="AP4" s="53" t="s">
        <v>99</v>
      </c>
      <c r="AQ4" s="59"/>
      <c r="AR4" s="87" t="s">
        <v>117</v>
      </c>
      <c r="AS4" s="59"/>
      <c r="AT4" s="82" t="s">
        <v>118</v>
      </c>
      <c r="AU4" s="82"/>
      <c r="AV4" s="82" t="s">
        <v>119</v>
      </c>
      <c r="AW4" s="82"/>
      <c r="BI4" s="70" t="s">
        <v>118</v>
      </c>
      <c r="BJ4" s="70" t="s">
        <v>0</v>
      </c>
      <c r="BK4" s="70" t="s">
        <v>119</v>
      </c>
    </row>
    <row r="5" spans="2:63" ht="24" customHeight="1" thickBot="1">
      <c r="B5" s="75" t="str">
        <f>+AN55</f>
        <v>南Ａ</v>
      </c>
      <c r="C5" s="498"/>
      <c r="D5" s="499"/>
      <c r="E5" s="499"/>
      <c r="F5" s="499"/>
      <c r="G5" s="500"/>
      <c r="H5" s="430">
        <f>VLOOKUP("前"&amp;$B5&amp;J$31,'２部南対戦表'!$S$1:$V$89,4,FALSE)</f>
        <v>40735</v>
      </c>
      <c r="I5" s="431"/>
      <c r="J5" s="431"/>
      <c r="K5" s="431"/>
      <c r="L5" s="432"/>
      <c r="M5" s="430">
        <f>VLOOKUP("前"&amp;$B5&amp;O$31,'２部南対戦表'!$S$1:$V$89,4,FALSE)</f>
        <v>40714</v>
      </c>
      <c r="N5" s="431"/>
      <c r="O5" s="431"/>
      <c r="P5" s="431"/>
      <c r="Q5" s="432"/>
      <c r="R5" s="430">
        <f>VLOOKUP("前"&amp;$B5&amp;T$31,'２部南対戦表'!$S$1:$V$89,4,FALSE)</f>
        <v>40700</v>
      </c>
      <c r="S5" s="431"/>
      <c r="T5" s="431"/>
      <c r="U5" s="431"/>
      <c r="V5" s="432"/>
      <c r="W5" s="430">
        <f>VLOOKUP("前"&amp;$B5&amp;Y$31,'２部南対戦表'!$S$1:$V$89,4,FALSE)</f>
        <v>40693</v>
      </c>
      <c r="X5" s="431"/>
      <c r="Y5" s="431"/>
      <c r="Z5" s="431"/>
      <c r="AA5" s="432"/>
      <c r="AB5" s="430">
        <f>VLOOKUP("前"&amp;$B5&amp;AD$31,'２部南対戦表'!$S$1:$V$89,4,FALSE)</f>
        <v>40679</v>
      </c>
      <c r="AC5" s="431"/>
      <c r="AD5" s="431"/>
      <c r="AE5" s="431"/>
      <c r="AF5" s="431"/>
      <c r="AG5" s="438" t="str">
        <f>IF(AND($AT6=0,$AU6=0,$AV6=0),"",AT6)</f>
        <v/>
      </c>
      <c r="AH5" s="429" t="str">
        <f>IF(AND($AT6=0,$AU6=0,$AV6=0),"",AU6)</f>
        <v/>
      </c>
      <c r="AI5" s="429" t="str">
        <f>IF(AND($AT6=0,$AU6=0,$AV6=0),"",AV6)</f>
        <v/>
      </c>
      <c r="AJ5" s="457" t="str">
        <f>IF(AND($AT6=0,$AU6=0,$AV6=0),"",AW6+AP6)</f>
        <v/>
      </c>
      <c r="AK5" s="458" t="str">
        <f>IF(AND($AT6=0,$AU6=0,$AV6=0),"",AT8)</f>
        <v/>
      </c>
      <c r="AL5" s="458" t="str">
        <f>IF(AND($AT6=0,$AU6=0,$AV6=0),"",AU8)</f>
        <v/>
      </c>
      <c r="AM5" s="473" t="str">
        <f>IF(AND($AT6=0,$AU6=0,$AV6=0),"",AV8)</f>
        <v/>
      </c>
      <c r="AN5" s="472" t="str">
        <f>IF(AND($AT6=0,$AU6=0,$AV6=0),"",RANK(AY7,AY$7:AY$27))</f>
        <v/>
      </c>
      <c r="AT5" s="66" t="s">
        <v>82</v>
      </c>
      <c r="AU5" s="66" t="s">
        <v>83</v>
      </c>
      <c r="AV5" s="66" t="s">
        <v>84</v>
      </c>
      <c r="AW5" s="66" t="s">
        <v>85</v>
      </c>
      <c r="AX5" s="30"/>
      <c r="AY5" s="30"/>
      <c r="BA5" s="61">
        <f>IF(D6&lt;&gt;"",D6,0)</f>
        <v>0</v>
      </c>
      <c r="BB5" s="61">
        <f>IF(I6&lt;&gt;"",I6,0)</f>
        <v>0</v>
      </c>
      <c r="BC5" s="61">
        <f>IF(N6&lt;&gt;"",N6,0)</f>
        <v>0</v>
      </c>
      <c r="BD5" s="61">
        <f>IF(S6&lt;&gt;"",S6,0)</f>
        <v>0</v>
      </c>
      <c r="BE5" s="61">
        <f>IF(X6&lt;&gt;"",X6,0)</f>
        <v>0</v>
      </c>
      <c r="BF5" s="61">
        <f>IF(AC6&lt;&gt;"",AC6,0)</f>
        <v>0</v>
      </c>
    </row>
    <row r="6" spans="2:63" ht="24" customHeight="1">
      <c r="B6" s="423" t="str">
        <f>VLOOKUP(B5,参加チーム!$B$5:$G$73,IF($AG$3=1,4,5),FALSE)</f>
        <v>かちかち山</v>
      </c>
      <c r="C6" s="501"/>
      <c r="D6" s="446"/>
      <c r="E6" s="446"/>
      <c r="F6" s="446"/>
      <c r="G6" s="494"/>
      <c r="H6" s="40" t="s">
        <v>74</v>
      </c>
      <c r="I6" s="41" t="str">
        <f>VLOOKUP("前"&amp;$B5&amp;J$31,'２部南対戦表'!$S$1:$V$89,2,FALSE)</f>
        <v/>
      </c>
      <c r="J6" s="41" t="str">
        <f>IF(I6&lt;&gt;"",IF(I6&gt;K6,"○",IF(I6&lt;K6,"●","△")),"-")</f>
        <v>-</v>
      </c>
      <c r="K6" s="41" t="str">
        <f>VLOOKUP("前"&amp;$B5&amp;J$31,'２部南対戦表'!$S$1:$V$89,3,FALSE)</f>
        <v/>
      </c>
      <c r="L6" s="42" t="s">
        <v>75</v>
      </c>
      <c r="M6" s="40" t="s">
        <v>74</v>
      </c>
      <c r="N6" s="41" t="str">
        <f>VLOOKUP("前"&amp;$B5&amp;O$31,'２部南対戦表'!$S$1:$V$89,2,FALSE)</f>
        <v/>
      </c>
      <c r="O6" s="41" t="str">
        <f>IF(N6&lt;&gt;"",IF(N6&gt;P6,"○",IF(N6&lt;P6,"●","△")),"-")</f>
        <v>-</v>
      </c>
      <c r="P6" s="41" t="str">
        <f>VLOOKUP("前"&amp;$B5&amp;O$31,'２部南対戦表'!$S$1:$V$89,3,FALSE)</f>
        <v/>
      </c>
      <c r="Q6" s="42" t="s">
        <v>75</v>
      </c>
      <c r="R6" s="40" t="s">
        <v>74</v>
      </c>
      <c r="S6" s="41" t="str">
        <f>VLOOKUP("前"&amp;$B5&amp;T$31,'２部南対戦表'!$S$1:$V$89,2,FALSE)</f>
        <v/>
      </c>
      <c r="T6" s="41" t="str">
        <f>IF(S6&lt;&gt;"",IF(S6&gt;U6,"○",IF(S6&lt;U6,"●","△")),"-")</f>
        <v>-</v>
      </c>
      <c r="U6" s="41" t="str">
        <f>VLOOKUP("前"&amp;$B5&amp;T$31,'２部南対戦表'!$S$1:$V$89,3,FALSE)</f>
        <v/>
      </c>
      <c r="V6" s="42" t="s">
        <v>75</v>
      </c>
      <c r="W6" s="40" t="s">
        <v>74</v>
      </c>
      <c r="X6" s="41" t="str">
        <f>VLOOKUP("前"&amp;$B5&amp;Y$31,'２部南対戦表'!$S$1:$V$89,2,FALSE)</f>
        <v/>
      </c>
      <c r="Y6" s="41" t="str">
        <f>IF(X6&lt;&gt;"",IF(X6&gt;Z6,"○",IF(X6&lt;Z6,"●","△")),"-")</f>
        <v>-</v>
      </c>
      <c r="Z6" s="41" t="str">
        <f>VLOOKUP("前"&amp;$B5&amp;Y$31,'２部南対戦表'!$S$1:$V$89,3,FALSE)</f>
        <v/>
      </c>
      <c r="AA6" s="42" t="s">
        <v>75</v>
      </c>
      <c r="AB6" s="40" t="s">
        <v>74</v>
      </c>
      <c r="AC6" s="41" t="str">
        <f>VLOOKUP("前"&amp;$B5&amp;AD$31,'２部南対戦表'!$S$1:$V$89,2,FALSE)</f>
        <v/>
      </c>
      <c r="AD6" s="41" t="str">
        <f>IF(AC6&lt;&gt;"",IF(AC6&gt;AE6,"○",IF(AC6&lt;AE6,"●","△")),"-")</f>
        <v>-</v>
      </c>
      <c r="AE6" s="41" t="str">
        <f>VLOOKUP("前"&amp;$B5&amp;AD$31,'２部南対戦表'!$S$1:$V$89,3,FALSE)</f>
        <v/>
      </c>
      <c r="AF6" s="41" t="s">
        <v>75</v>
      </c>
      <c r="AG6" s="264"/>
      <c r="AH6" s="255"/>
      <c r="AI6" s="255"/>
      <c r="AJ6" s="453"/>
      <c r="AK6" s="253"/>
      <c r="AL6" s="253"/>
      <c r="AM6" s="254"/>
      <c r="AN6" s="268"/>
      <c r="AP6" s="302"/>
      <c r="AQ6" s="60"/>
      <c r="AR6" s="319" t="s">
        <v>120</v>
      </c>
      <c r="AS6" s="60"/>
      <c r="AT6" s="32">
        <f>COUNTIF($C5:$AF8,"○")</f>
        <v>0</v>
      </c>
      <c r="AU6" s="32">
        <f>COUNTIF($C5:$AF8,"△")</f>
        <v>0</v>
      </c>
      <c r="AV6" s="32">
        <f>COUNTIF($C5:$AF8,"●")</f>
        <v>0</v>
      </c>
      <c r="AW6" s="66">
        <f>AT6*3+AU6</f>
        <v>0</v>
      </c>
      <c r="AX6" s="30"/>
      <c r="AY6" s="30"/>
      <c r="BA6" s="62">
        <f>IF(F6&lt;&gt;"",F6,0)</f>
        <v>0</v>
      </c>
      <c r="BB6" s="62">
        <f>IF(K6&lt;&gt;"",K6,0)</f>
        <v>0</v>
      </c>
      <c r="BC6" s="62">
        <f>IF(P6&lt;&gt;"",P6,0)</f>
        <v>0</v>
      </c>
      <c r="BD6" s="62">
        <f>IF(U6&lt;&gt;"",U6,0)</f>
        <v>0</v>
      </c>
      <c r="BE6" s="62">
        <f>IF(Z6&lt;&gt;"",Z6,0)</f>
        <v>0</v>
      </c>
      <c r="BF6" s="62">
        <f>IF(AE6&lt;&gt;"",AE6,0)</f>
        <v>0</v>
      </c>
      <c r="BI6" s="70"/>
      <c r="BJ6" s="70"/>
      <c r="BK6" s="70"/>
    </row>
    <row r="7" spans="2:63" ht="24" customHeight="1" thickBot="1">
      <c r="B7" s="423"/>
      <c r="C7" s="501"/>
      <c r="D7" s="446"/>
      <c r="E7" s="446"/>
      <c r="F7" s="446"/>
      <c r="G7" s="494"/>
      <c r="H7" s="413" t="e">
        <f>VLOOKUP("後"&amp;$B5&amp;J$31,'２部南対戦表'!$S$1:$V$89,4,FALSE)</f>
        <v>#N/A</v>
      </c>
      <c r="I7" s="306"/>
      <c r="J7" s="306"/>
      <c r="K7" s="306"/>
      <c r="L7" s="307"/>
      <c r="M7" s="413" t="e">
        <f>VLOOKUP("後"&amp;$B5&amp;O$31,'２部南対戦表'!$S$1:$V$89,4,FALSE)</f>
        <v>#N/A</v>
      </c>
      <c r="N7" s="306"/>
      <c r="O7" s="306"/>
      <c r="P7" s="306"/>
      <c r="Q7" s="307"/>
      <c r="R7" s="425" t="e">
        <f>VLOOKUP("後"&amp;$B5&amp;T$31,'２部南対戦表'!$S$1:$V$89,4,FALSE)</f>
        <v>#N/A</v>
      </c>
      <c r="S7" s="426"/>
      <c r="T7" s="426"/>
      <c r="U7" s="426"/>
      <c r="V7" s="427"/>
      <c r="W7" s="425" t="e">
        <f>VLOOKUP("後"&amp;$B5&amp;Y$31,'２部南対戦表'!$S$1:$V$89,4,FALSE)</f>
        <v>#N/A</v>
      </c>
      <c r="X7" s="426"/>
      <c r="Y7" s="426"/>
      <c r="Z7" s="426"/>
      <c r="AA7" s="427"/>
      <c r="AB7" s="425" t="e">
        <f>VLOOKUP("後"&amp;$B5&amp;AD$31,'２部南対戦表'!$S$1:$V$89,4,FALSE)</f>
        <v>#N/A</v>
      </c>
      <c r="AC7" s="426"/>
      <c r="AD7" s="426"/>
      <c r="AE7" s="426"/>
      <c r="AF7" s="426"/>
      <c r="AG7" s="264"/>
      <c r="AH7" s="255"/>
      <c r="AI7" s="255"/>
      <c r="AJ7" s="453"/>
      <c r="AK7" s="253"/>
      <c r="AL7" s="253"/>
      <c r="AM7" s="254"/>
      <c r="AN7" s="268"/>
      <c r="AP7" s="303"/>
      <c r="AQ7" s="60"/>
      <c r="AR7" s="320"/>
      <c r="AS7" s="60"/>
      <c r="AT7" s="74" t="s">
        <v>86</v>
      </c>
      <c r="AU7" s="74" t="s">
        <v>87</v>
      </c>
      <c r="AV7" s="74" t="s">
        <v>88</v>
      </c>
      <c r="AW7" s="31"/>
      <c r="AX7" s="31" t="s">
        <v>94</v>
      </c>
      <c r="AY7" s="64">
        <f>IF(AND(AT6=0,AU6=0,AV6=0),0,+AJ5*1000+AM5+IF(AR6=$AT$4,100,0)+IF(AR6=$AV$4,-100,0))</f>
        <v>0</v>
      </c>
      <c r="BA7" s="62">
        <f>IF(D8&lt;&gt;"",D8,0)</f>
        <v>0</v>
      </c>
      <c r="BB7" s="62" t="e">
        <f>IF(I8&lt;&gt;"",I8,0)</f>
        <v>#N/A</v>
      </c>
      <c r="BC7" s="62" t="e">
        <f>IF(N8&lt;&gt;"",N8,0)</f>
        <v>#N/A</v>
      </c>
      <c r="BD7" s="62" t="e">
        <f>IF(S8&lt;&gt;"",S8,0)</f>
        <v>#N/A</v>
      </c>
      <c r="BE7" s="62" t="e">
        <f>IF(X8&lt;&gt;"",X8,0)</f>
        <v>#N/A</v>
      </c>
      <c r="BF7" s="62" t="e">
        <f>IF(AC8&lt;&gt;"",AC8,0)</f>
        <v>#N/A</v>
      </c>
    </row>
    <row r="8" spans="2:63" ht="24" customHeight="1">
      <c r="B8" s="490"/>
      <c r="C8" s="502"/>
      <c r="D8" s="496"/>
      <c r="E8" s="496"/>
      <c r="F8" s="496"/>
      <c r="G8" s="497"/>
      <c r="H8" s="37" t="s">
        <v>74</v>
      </c>
      <c r="I8" s="38" t="e">
        <f>VLOOKUP("後"&amp;$B5&amp;J$31,'２部南対戦表'!$S$1:$V$89,2,FALSE)</f>
        <v>#N/A</v>
      </c>
      <c r="J8" s="38" t="e">
        <f>IF(I8&lt;&gt;"",IF(I8&gt;K8,"○",IF(I8&lt;K8,"●","△")),"")</f>
        <v>#N/A</v>
      </c>
      <c r="K8" s="38" t="e">
        <f>VLOOKUP("後"&amp;$B5&amp;J$31,'２部南対戦表'!$S$1:$V$89,3,FALSE)</f>
        <v>#N/A</v>
      </c>
      <c r="L8" s="39" t="s">
        <v>75</v>
      </c>
      <c r="M8" s="37" t="s">
        <v>74</v>
      </c>
      <c r="N8" s="38" t="e">
        <f>VLOOKUP("後"&amp;$B5&amp;O$31,'２部南対戦表'!$S$1:$V$89,2,FALSE)</f>
        <v>#N/A</v>
      </c>
      <c r="O8" s="38" t="e">
        <f>IF(N8&lt;&gt;"",IF(N8&gt;P8,"○",IF(N8&lt;P8,"●","△")),"")</f>
        <v>#N/A</v>
      </c>
      <c r="P8" s="38" t="e">
        <f>VLOOKUP("後"&amp;$B5&amp;O$31,'２部南対戦表'!$S$1:$V$89,3,FALSE)</f>
        <v>#N/A</v>
      </c>
      <c r="Q8" s="39" t="s">
        <v>75</v>
      </c>
      <c r="R8" s="37" t="s">
        <v>74</v>
      </c>
      <c r="S8" s="38" t="e">
        <f>VLOOKUP("後"&amp;$B5&amp;T$31,'２部南対戦表'!$S$1:$V$89,2,FALSE)</f>
        <v>#N/A</v>
      </c>
      <c r="T8" s="38" t="e">
        <f>IF(S8&lt;&gt;"",IF(S8&gt;U8,"○",IF(S8&lt;U8,"●","△")),"")</f>
        <v>#N/A</v>
      </c>
      <c r="U8" s="38" t="e">
        <f>VLOOKUP("後"&amp;$B5&amp;T$31,'２部南対戦表'!$S$1:$V$89,3,FALSE)</f>
        <v>#N/A</v>
      </c>
      <c r="V8" s="39" t="s">
        <v>75</v>
      </c>
      <c r="W8" s="37" t="s">
        <v>74</v>
      </c>
      <c r="X8" s="38" t="e">
        <f>VLOOKUP("後"&amp;$B5&amp;Y$31,'２部南対戦表'!$S$1:$V$89,2,FALSE)</f>
        <v>#N/A</v>
      </c>
      <c r="Y8" s="38" t="e">
        <f>IF(X8&lt;&gt;"",IF(X8&gt;Z8,"○",IF(X8&lt;Z8,"●","△")),"")</f>
        <v>#N/A</v>
      </c>
      <c r="Z8" s="38" t="e">
        <f>VLOOKUP("後"&amp;$B5&amp;Y$31,'２部南対戦表'!$S$1:$V$89,3,FALSE)</f>
        <v>#N/A</v>
      </c>
      <c r="AA8" s="39" t="s">
        <v>75</v>
      </c>
      <c r="AB8" s="37" t="s">
        <v>74</v>
      </c>
      <c r="AC8" s="38" t="e">
        <f>VLOOKUP("後"&amp;$B5&amp;AD$31,'２部南対戦表'!$S$1:$V$89,2,FALSE)</f>
        <v>#N/A</v>
      </c>
      <c r="AD8" s="38" t="e">
        <f>IF(AC8&lt;&gt;"",IF(AC8&gt;AE8,"○",IF(AC8&lt;AE8,"●","△")),"")</f>
        <v>#N/A</v>
      </c>
      <c r="AE8" s="38" t="e">
        <f>VLOOKUP("後"&amp;$B5&amp;AD$31,'２部南対戦表'!$S$1:$V$89,3,FALSE)</f>
        <v>#N/A</v>
      </c>
      <c r="AF8" s="38" t="s">
        <v>75</v>
      </c>
      <c r="AG8" s="265"/>
      <c r="AH8" s="266"/>
      <c r="AI8" s="266"/>
      <c r="AJ8" s="456"/>
      <c r="AK8" s="253"/>
      <c r="AL8" s="253"/>
      <c r="AM8" s="254"/>
      <c r="AN8" s="269"/>
      <c r="AT8" s="74" t="e">
        <f>SUM(BA5:BF5)+SUM(BA7:BF7)</f>
        <v>#N/A</v>
      </c>
      <c r="AU8" s="74" t="e">
        <f>SUM(BA6:BF6)+SUM(BA8:BF8)</f>
        <v>#N/A</v>
      </c>
      <c r="AV8" s="56" t="e">
        <f>+AT8-AU8</f>
        <v>#N/A</v>
      </c>
      <c r="AW8" s="31"/>
      <c r="AX8" s="31"/>
      <c r="AY8" s="31"/>
      <c r="BA8" s="63">
        <f>IF(F8&lt;&gt;"",F8,0)</f>
        <v>0</v>
      </c>
      <c r="BB8" s="63" t="e">
        <f>IF(K8&lt;&gt;"",K8,0)</f>
        <v>#N/A</v>
      </c>
      <c r="BC8" s="63" t="e">
        <f>IF(P8&lt;&gt;"",P8,0)</f>
        <v>#N/A</v>
      </c>
      <c r="BD8" s="63" t="e">
        <f>IF(U8&lt;&gt;"",U8,0)</f>
        <v>#N/A</v>
      </c>
      <c r="BE8" s="63" t="e">
        <f>IF(Z8&lt;&gt;"",Z8,0)</f>
        <v>#N/A</v>
      </c>
      <c r="BF8" s="63" t="e">
        <f>IF(AE8&lt;&gt;"",AE8,0)</f>
        <v>#N/A</v>
      </c>
    </row>
    <row r="9" spans="2:63" ht="24" customHeight="1" thickBot="1">
      <c r="B9" s="2" t="str">
        <f>+AN56</f>
        <v>南Ｂ</v>
      </c>
      <c r="C9" s="308">
        <f>VLOOKUP("前"&amp;$B9&amp;E$31,'２部南対戦表'!$S$1:$V$89,4,FALSE)</f>
        <v>40735</v>
      </c>
      <c r="D9" s="309"/>
      <c r="E9" s="309"/>
      <c r="F9" s="309"/>
      <c r="G9" s="310"/>
      <c r="H9" s="491"/>
      <c r="I9" s="492"/>
      <c r="J9" s="492"/>
      <c r="K9" s="492"/>
      <c r="L9" s="493"/>
      <c r="M9" s="308">
        <f>VLOOKUP("前"&amp;$B9&amp;O$31,'２部南対戦表'!$S$1:$V$89,4,FALSE)</f>
        <v>40700</v>
      </c>
      <c r="N9" s="309"/>
      <c r="O9" s="309"/>
      <c r="P9" s="309"/>
      <c r="Q9" s="310"/>
      <c r="R9" s="308">
        <f>VLOOKUP("前"&amp;$B9&amp;T$31,'２部南対戦表'!$S$1:$V$89,4,FALSE)</f>
        <v>40693</v>
      </c>
      <c r="S9" s="309"/>
      <c r="T9" s="309"/>
      <c r="U9" s="309"/>
      <c r="V9" s="310"/>
      <c r="W9" s="308">
        <f>VLOOKUP("前"&amp;$B9&amp;Y$31,'２部南対戦表'!$S$1:$V$89,4,FALSE)</f>
        <v>40679</v>
      </c>
      <c r="X9" s="309"/>
      <c r="Y9" s="309"/>
      <c r="Z9" s="309"/>
      <c r="AA9" s="310"/>
      <c r="AB9" s="308">
        <f>VLOOKUP("前"&amp;$B9&amp;AD$31,'２部南対戦表'!$S$1:$V$89,4,FALSE)</f>
        <v>40714</v>
      </c>
      <c r="AC9" s="309"/>
      <c r="AD9" s="309"/>
      <c r="AE9" s="309"/>
      <c r="AF9" s="309"/>
      <c r="AG9" s="264" t="str">
        <f>IF(AND($AT10=0,$AU10=0,$AV10=0),"",AT10)</f>
        <v/>
      </c>
      <c r="AH9" s="255" t="str">
        <f>IF(AND($AT10=0,$AU10=0,$AV10=0),"",AU10)</f>
        <v/>
      </c>
      <c r="AI9" s="255" t="str">
        <f>IF(AND($AT10=0,$AU10=0,$AV10=0),"",AV10)</f>
        <v/>
      </c>
      <c r="AJ9" s="455" t="str">
        <f>IF(AND($AT10=0,$AU10=0,$AV10=0),"",AW10+AP10)</f>
        <v/>
      </c>
      <c r="AK9" s="299" t="str">
        <f>IF(AND($AT10=0,$AU10=0,$AV10=0),"",AT12)</f>
        <v/>
      </c>
      <c r="AL9" s="299" t="str">
        <f>IF(AND($AT10=0,$AU10=0,$AV10=0),"",AU12)</f>
        <v/>
      </c>
      <c r="AM9" s="296" t="str">
        <f>IF(AND($AT10=0,$AU10=0,$AV10=0),"",AV12)</f>
        <v/>
      </c>
      <c r="AN9" s="267" t="str">
        <f>IF(AND($AT10=0,$AU10=0,$AV10=0),"",RANK(AY11,AY$7:AY$27))</f>
        <v/>
      </c>
      <c r="AT9" s="66" t="s">
        <v>82</v>
      </c>
      <c r="AU9" s="66" t="s">
        <v>83</v>
      </c>
      <c r="AV9" s="66" t="s">
        <v>84</v>
      </c>
      <c r="AW9" s="66" t="s">
        <v>85</v>
      </c>
      <c r="AX9" s="30"/>
      <c r="AY9" s="30"/>
      <c r="BA9" s="61">
        <f>IF(D10&lt;&gt;"",D10,0)</f>
        <v>0</v>
      </c>
      <c r="BB9" s="61">
        <f>IF(I10&lt;&gt;"",I10,0)</f>
        <v>0</v>
      </c>
      <c r="BC9" s="61">
        <f>IF(N10&lt;&gt;"",N10,0)</f>
        <v>0</v>
      </c>
      <c r="BD9" s="61">
        <f>IF(S10&lt;&gt;"",S10,0)</f>
        <v>0</v>
      </c>
      <c r="BE9" s="61">
        <f>IF(X10&lt;&gt;"",X10,0)</f>
        <v>0</v>
      </c>
      <c r="BF9" s="61">
        <f>IF(AC10&lt;&gt;"",AC10,0)</f>
        <v>0</v>
      </c>
    </row>
    <row r="10" spans="2:63" ht="24" customHeight="1">
      <c r="B10" s="423" t="str">
        <f>VLOOKUP(B9,参加チーム!$B$5:$G$73,IF($AG$3=1,4,5),FALSE)</f>
        <v>azul</v>
      </c>
      <c r="C10" s="40" t="s">
        <v>74</v>
      </c>
      <c r="D10" s="41" t="str">
        <f>VLOOKUP("前"&amp;$B9&amp;E$31,'２部南対戦表'!$S$1:$V$89,2,FALSE)</f>
        <v/>
      </c>
      <c r="E10" s="41" t="str">
        <f>IF(D10&lt;&gt;"",IF(D10&gt;F10,"○",IF(D10&lt;F10,"●","△")),"-")</f>
        <v>-</v>
      </c>
      <c r="F10" s="41" t="str">
        <f>VLOOKUP("前"&amp;$B9&amp;E$31,'２部南対戦表'!$S$1:$V$89,3,FALSE)</f>
        <v/>
      </c>
      <c r="G10" s="42" t="s">
        <v>75</v>
      </c>
      <c r="H10" s="445"/>
      <c r="I10" s="446"/>
      <c r="J10" s="446"/>
      <c r="K10" s="446"/>
      <c r="L10" s="494"/>
      <c r="M10" s="40" t="s">
        <v>74</v>
      </c>
      <c r="N10" s="41" t="str">
        <f>VLOOKUP("前"&amp;$B9&amp;O$31,'２部南対戦表'!$S$1:$V$89,2,FALSE)</f>
        <v/>
      </c>
      <c r="O10" s="41" t="str">
        <f>IF(N10&lt;&gt;"",IF(N10&gt;P10,"○",IF(N10&lt;P10,"●","△")),"-")</f>
        <v>-</v>
      </c>
      <c r="P10" s="41" t="str">
        <f>VLOOKUP("前"&amp;$B9&amp;O$31,'２部南対戦表'!$S$1:$V$89,3,FALSE)</f>
        <v/>
      </c>
      <c r="Q10" s="42" t="s">
        <v>75</v>
      </c>
      <c r="R10" s="40" t="s">
        <v>74</v>
      </c>
      <c r="S10" s="41" t="str">
        <f>VLOOKUP("前"&amp;$B9&amp;T$31,'２部南対戦表'!$S$1:$V$89,2,FALSE)</f>
        <v/>
      </c>
      <c r="T10" s="41" t="str">
        <f>IF(S10&lt;&gt;"",IF(S10&gt;U10,"○",IF(S10&lt;U10,"●","△")),"-")</f>
        <v>-</v>
      </c>
      <c r="U10" s="41" t="str">
        <f>VLOOKUP("前"&amp;$B9&amp;T$31,'２部南対戦表'!$S$1:$V$89,3,FALSE)</f>
        <v/>
      </c>
      <c r="V10" s="42" t="s">
        <v>75</v>
      </c>
      <c r="W10" s="40" t="s">
        <v>74</v>
      </c>
      <c r="X10" s="41" t="str">
        <f>VLOOKUP("前"&amp;$B9&amp;Y$31,'２部南対戦表'!$S$1:$V$89,2,FALSE)</f>
        <v/>
      </c>
      <c r="Y10" s="41" t="str">
        <f>IF(X10&lt;&gt;"",IF(X10&gt;Z10,"○",IF(X10&lt;Z10,"●","△")),"-")</f>
        <v>-</v>
      </c>
      <c r="Z10" s="41" t="str">
        <f>VLOOKUP("前"&amp;$B9&amp;Y$31,'２部南対戦表'!$S$1:$V$89,3,FALSE)</f>
        <v/>
      </c>
      <c r="AA10" s="42" t="s">
        <v>75</v>
      </c>
      <c r="AB10" s="40" t="s">
        <v>74</v>
      </c>
      <c r="AC10" s="41" t="str">
        <f>VLOOKUP("前"&amp;$B9&amp;AD$31,'２部南対戦表'!$S$1:$V$89,2,FALSE)</f>
        <v/>
      </c>
      <c r="AD10" s="41" t="str">
        <f>IF(AC10&lt;&gt;"",IF(AC10&gt;AE10,"○",IF(AC10&lt;AE10,"●","△")),"-")</f>
        <v>-</v>
      </c>
      <c r="AE10" s="41" t="str">
        <f>VLOOKUP("前"&amp;$B9&amp;AD$31,'２部南対戦表'!$S$1:$V$89,3,FALSE)</f>
        <v/>
      </c>
      <c r="AF10" s="41" t="s">
        <v>75</v>
      </c>
      <c r="AG10" s="264"/>
      <c r="AH10" s="255"/>
      <c r="AI10" s="255"/>
      <c r="AJ10" s="453"/>
      <c r="AK10" s="300"/>
      <c r="AL10" s="300"/>
      <c r="AM10" s="297"/>
      <c r="AN10" s="268"/>
      <c r="AP10" s="302"/>
      <c r="AQ10" s="60"/>
      <c r="AR10" s="319"/>
      <c r="AS10" s="60"/>
      <c r="AT10" s="32">
        <f>COUNTIF($C9:$AF12,"○")</f>
        <v>0</v>
      </c>
      <c r="AU10" s="32">
        <f>COUNTIF($C9:$AF12,"△")</f>
        <v>0</v>
      </c>
      <c r="AV10" s="32">
        <f>COUNTIF($C9:$AF12,"●")</f>
        <v>0</v>
      </c>
      <c r="AW10" s="66">
        <f>AT10*3+AU10</f>
        <v>0</v>
      </c>
      <c r="AX10" s="30"/>
      <c r="AY10" s="30"/>
      <c r="BA10" s="62">
        <f>IF(F10&lt;&gt;"",F10,0)</f>
        <v>0</v>
      </c>
      <c r="BB10" s="62">
        <f>IF(K10&lt;&gt;"",K10,0)</f>
        <v>0</v>
      </c>
      <c r="BC10" s="62">
        <f>IF(P10&lt;&gt;"",P10,0)</f>
        <v>0</v>
      </c>
      <c r="BD10" s="62">
        <f>IF(U10&lt;&gt;"",U10,0)</f>
        <v>0</v>
      </c>
      <c r="BE10" s="62">
        <f>IF(Z10&lt;&gt;"",Z10,0)</f>
        <v>0</v>
      </c>
      <c r="BF10" s="62">
        <f>IF(AE10&lt;&gt;"",AE10,0)</f>
        <v>0</v>
      </c>
      <c r="BI10" s="70"/>
      <c r="BJ10" s="70"/>
      <c r="BK10" s="70"/>
    </row>
    <row r="11" spans="2:63" ht="24" customHeight="1" thickBot="1">
      <c r="B11" s="423"/>
      <c r="C11" s="413" t="e">
        <f>VLOOKUP("後"&amp;$B9&amp;E$31,'２部南対戦表'!$S$1:$V$89,4,FALSE)</f>
        <v>#N/A</v>
      </c>
      <c r="D11" s="306"/>
      <c r="E11" s="306"/>
      <c r="F11" s="306"/>
      <c r="G11" s="307"/>
      <c r="H11" s="445"/>
      <c r="I11" s="446"/>
      <c r="J11" s="446"/>
      <c r="K11" s="446"/>
      <c r="L11" s="494"/>
      <c r="M11" s="413" t="e">
        <f>VLOOKUP("後"&amp;$B9&amp;O$31,'２部南対戦表'!$S$1:$V$89,4,FALSE)</f>
        <v>#N/A</v>
      </c>
      <c r="N11" s="306"/>
      <c r="O11" s="306"/>
      <c r="P11" s="306"/>
      <c r="Q11" s="307"/>
      <c r="R11" s="413" t="e">
        <f>VLOOKUP("後"&amp;$B9&amp;T$31,'２部南対戦表'!$S$1:$V$89,4,FALSE)</f>
        <v>#N/A</v>
      </c>
      <c r="S11" s="306"/>
      <c r="T11" s="306"/>
      <c r="U11" s="306"/>
      <c r="V11" s="307"/>
      <c r="W11" s="413" t="e">
        <f>VLOOKUP("後"&amp;$B9&amp;Y$31,'２部南対戦表'!$S$1:$V$89,4,FALSE)</f>
        <v>#N/A</v>
      </c>
      <c r="X11" s="306"/>
      <c r="Y11" s="306"/>
      <c r="Z11" s="306"/>
      <c r="AA11" s="307"/>
      <c r="AB11" s="425" t="e">
        <f>VLOOKUP("後"&amp;$B9&amp;AD$31,'２部南対戦表'!$S$1:$V$89,4,FALSE)</f>
        <v>#N/A</v>
      </c>
      <c r="AC11" s="426"/>
      <c r="AD11" s="426"/>
      <c r="AE11" s="426"/>
      <c r="AF11" s="426"/>
      <c r="AG11" s="264"/>
      <c r="AH11" s="255"/>
      <c r="AI11" s="255"/>
      <c r="AJ11" s="453"/>
      <c r="AK11" s="300"/>
      <c r="AL11" s="300"/>
      <c r="AM11" s="297"/>
      <c r="AN11" s="268"/>
      <c r="AP11" s="303"/>
      <c r="AQ11" s="60"/>
      <c r="AR11" s="320"/>
      <c r="AS11" s="60"/>
      <c r="AT11" s="74" t="s">
        <v>86</v>
      </c>
      <c r="AU11" s="74" t="s">
        <v>87</v>
      </c>
      <c r="AV11" s="74" t="s">
        <v>88</v>
      </c>
      <c r="AW11" s="31"/>
      <c r="AX11" s="31" t="s">
        <v>94</v>
      </c>
      <c r="AY11" s="64">
        <f>IF(AND(AT10=0,AU10=0,AV10=0),0,+AJ9*1000+AM9+IF(AR10=$AT$4,100,0)+IF(AR10=$AV$4,-100,0))</f>
        <v>0</v>
      </c>
      <c r="BA11" s="62" t="e">
        <f>IF(D12&lt;&gt;"",D12,0)</f>
        <v>#N/A</v>
      </c>
      <c r="BB11" s="62">
        <f>IF(I12&lt;&gt;"",I12,0)</f>
        <v>0</v>
      </c>
      <c r="BC11" s="62" t="e">
        <f>IF(N12&lt;&gt;"",N12,0)</f>
        <v>#N/A</v>
      </c>
      <c r="BD11" s="62" t="e">
        <f>IF(S12&lt;&gt;"",S12,0)</f>
        <v>#N/A</v>
      </c>
      <c r="BE11" s="62" t="e">
        <f>IF(X12&lt;&gt;"",X12,0)</f>
        <v>#N/A</v>
      </c>
      <c r="BF11" s="62" t="e">
        <f>IF(AC12&lt;&gt;"",AC12,0)</f>
        <v>#N/A</v>
      </c>
    </row>
    <row r="12" spans="2:63" ht="24" customHeight="1">
      <c r="B12" s="490"/>
      <c r="C12" s="37" t="s">
        <v>74</v>
      </c>
      <c r="D12" s="38" t="e">
        <f>VLOOKUP("後"&amp;$B9&amp;E$31,'２部南対戦表'!$S$1:$V$89,2,FALSE)</f>
        <v>#N/A</v>
      </c>
      <c r="E12" s="38" t="e">
        <f>IF(D12&lt;&gt;"",IF(D12&gt;F12,"○",IF(D12&lt;F12,"●","△")),"")</f>
        <v>#N/A</v>
      </c>
      <c r="F12" s="38" t="e">
        <f>VLOOKUP("後"&amp;$B9&amp;E$31,'２部南対戦表'!$S$1:$V$89,3,FALSE)</f>
        <v>#N/A</v>
      </c>
      <c r="G12" s="39" t="s">
        <v>75</v>
      </c>
      <c r="H12" s="495"/>
      <c r="I12" s="496"/>
      <c r="J12" s="496"/>
      <c r="K12" s="496"/>
      <c r="L12" s="497"/>
      <c r="M12" s="37" t="s">
        <v>74</v>
      </c>
      <c r="N12" s="38" t="e">
        <f>VLOOKUP("後"&amp;$B9&amp;O$31,'２部南対戦表'!$S$1:$V$89,2,FALSE)</f>
        <v>#N/A</v>
      </c>
      <c r="O12" s="38" t="e">
        <f>IF(N12&lt;&gt;"",IF(N12&gt;P12,"○",IF(N12&lt;P12,"●","△")),"")</f>
        <v>#N/A</v>
      </c>
      <c r="P12" s="38" t="e">
        <f>VLOOKUP("後"&amp;$B9&amp;O$31,'２部南対戦表'!$S$1:$V$89,3,FALSE)</f>
        <v>#N/A</v>
      </c>
      <c r="Q12" s="39" t="s">
        <v>75</v>
      </c>
      <c r="R12" s="37" t="s">
        <v>74</v>
      </c>
      <c r="S12" s="38" t="e">
        <f>VLOOKUP("後"&amp;$B9&amp;T$31,'２部南対戦表'!$S$1:$V$89,2,FALSE)</f>
        <v>#N/A</v>
      </c>
      <c r="T12" s="38" t="e">
        <f>IF(S12&lt;&gt;"",IF(S12&gt;U12,"○",IF(S12&lt;U12,"●","△")),"")</f>
        <v>#N/A</v>
      </c>
      <c r="U12" s="38" t="e">
        <f>VLOOKUP("後"&amp;$B9&amp;T$31,'２部南対戦表'!$S$1:$V$89,3,FALSE)</f>
        <v>#N/A</v>
      </c>
      <c r="V12" s="39" t="s">
        <v>75</v>
      </c>
      <c r="W12" s="37" t="s">
        <v>74</v>
      </c>
      <c r="X12" s="38" t="e">
        <f>VLOOKUP("後"&amp;$B9&amp;Y$31,'２部南対戦表'!$S$1:$V$89,2,FALSE)</f>
        <v>#N/A</v>
      </c>
      <c r="Y12" s="38" t="e">
        <f>IF(X12&lt;&gt;"",IF(X12&gt;Z12,"○",IF(X12&lt;Z12,"●","△")),"")</f>
        <v>#N/A</v>
      </c>
      <c r="Z12" s="38" t="e">
        <f>VLOOKUP("後"&amp;$B9&amp;Y$31,'２部南対戦表'!$S$1:$V$89,3,FALSE)</f>
        <v>#N/A</v>
      </c>
      <c r="AA12" s="39" t="s">
        <v>75</v>
      </c>
      <c r="AB12" s="37" t="s">
        <v>74</v>
      </c>
      <c r="AC12" s="38" t="e">
        <f>VLOOKUP("後"&amp;$B9&amp;AD$31,'２部南対戦表'!$S$1:$V$89,2,FALSE)</f>
        <v>#N/A</v>
      </c>
      <c r="AD12" s="38" t="e">
        <f>IF(AC12&lt;&gt;"",IF(AC12&gt;AE12,"○",IF(AC12&lt;AE12,"●","△")),"")</f>
        <v>#N/A</v>
      </c>
      <c r="AE12" s="38" t="e">
        <f>VLOOKUP("後"&amp;$B9&amp;AD$31,'２部南対戦表'!$S$1:$V$89,3,FALSE)</f>
        <v>#N/A</v>
      </c>
      <c r="AF12" s="38" t="s">
        <v>75</v>
      </c>
      <c r="AG12" s="265"/>
      <c r="AH12" s="266"/>
      <c r="AI12" s="266"/>
      <c r="AJ12" s="456"/>
      <c r="AK12" s="301"/>
      <c r="AL12" s="301"/>
      <c r="AM12" s="298"/>
      <c r="AN12" s="269"/>
      <c r="AT12" s="74" t="e">
        <f>SUM(BA9:BF9)+SUM(BA11:BF11)</f>
        <v>#N/A</v>
      </c>
      <c r="AU12" s="74" t="e">
        <f>SUM(BA10:BF10)+SUM(BA12:BF12)</f>
        <v>#N/A</v>
      </c>
      <c r="AV12" s="56" t="e">
        <f>+AT12-AU12</f>
        <v>#N/A</v>
      </c>
      <c r="AW12" s="31"/>
      <c r="AX12" s="31"/>
      <c r="AY12" s="31"/>
      <c r="BA12" s="63" t="e">
        <f>IF(F12&lt;&gt;"",F12,0)</f>
        <v>#N/A</v>
      </c>
      <c r="BB12" s="63">
        <f>IF(K12&lt;&gt;"",K12,0)</f>
        <v>0</v>
      </c>
      <c r="BC12" s="63" t="e">
        <f>IF(P12&lt;&gt;"",P12,0)</f>
        <v>#N/A</v>
      </c>
      <c r="BD12" s="63" t="e">
        <f>IF(U12&lt;&gt;"",U12,0)</f>
        <v>#N/A</v>
      </c>
      <c r="BE12" s="63" t="e">
        <f>IF(Z12&lt;&gt;"",Z12,0)</f>
        <v>#N/A</v>
      </c>
      <c r="BF12" s="63" t="e">
        <f>IF(AE12&lt;&gt;"",AE12,0)</f>
        <v>#N/A</v>
      </c>
    </row>
    <row r="13" spans="2:63" ht="24" customHeight="1" thickBot="1">
      <c r="B13" s="3" t="str">
        <f>+AN57</f>
        <v>南Ｃ</v>
      </c>
      <c r="C13" s="308">
        <f>VLOOKUP("前"&amp;$B13&amp;E$31,'２部南対戦表'!$S$1:$V$89,4,FALSE)</f>
        <v>40714</v>
      </c>
      <c r="D13" s="309"/>
      <c r="E13" s="309"/>
      <c r="F13" s="309"/>
      <c r="G13" s="310"/>
      <c r="H13" s="308">
        <f>VLOOKUP("前"&amp;$B13&amp;J$31,'２部南対戦表'!$S$1:$V$89,4,FALSE)</f>
        <v>40700</v>
      </c>
      <c r="I13" s="309"/>
      <c r="J13" s="309"/>
      <c r="K13" s="309"/>
      <c r="L13" s="310"/>
      <c r="M13" s="491"/>
      <c r="N13" s="492"/>
      <c r="O13" s="492"/>
      <c r="P13" s="492"/>
      <c r="Q13" s="493"/>
      <c r="R13" s="308">
        <f>VLOOKUP("前"&amp;$B13&amp;T$31,'２部南対戦表'!$S$1:$V$89,4,FALSE)</f>
        <v>40679</v>
      </c>
      <c r="S13" s="309"/>
      <c r="T13" s="309"/>
      <c r="U13" s="309"/>
      <c r="V13" s="310"/>
      <c r="W13" s="308">
        <f>VLOOKUP("前"&amp;$B13&amp;Y$31,'２部南対戦表'!$S$1:$V$89,4,FALSE)</f>
        <v>40735</v>
      </c>
      <c r="X13" s="309"/>
      <c r="Y13" s="309"/>
      <c r="Z13" s="309"/>
      <c r="AA13" s="310"/>
      <c r="AB13" s="308">
        <f>VLOOKUP("前"&amp;$B13&amp;AD$31,'２部南対戦表'!$S$1:$V$89,4,FALSE)</f>
        <v>40693</v>
      </c>
      <c r="AC13" s="309"/>
      <c r="AD13" s="309"/>
      <c r="AE13" s="309"/>
      <c r="AF13" s="309"/>
      <c r="AG13" s="264" t="str">
        <f>IF(AND($AT14=0,$AU14=0,$AV14=0),"",AT14)</f>
        <v/>
      </c>
      <c r="AH13" s="255" t="str">
        <f>IF(AND($AT14=0,$AU14=0,$AV14=0),"",AU14)</f>
        <v/>
      </c>
      <c r="AI13" s="255" t="str">
        <f>IF(AND($AT14=0,$AU14=0,$AV14=0),"",AV14)</f>
        <v/>
      </c>
      <c r="AJ13" s="455" t="str">
        <f>IF(AND($AT14=0,$AU14=0,$AV14=0),"",AW14+AP14)</f>
        <v/>
      </c>
      <c r="AK13" s="299" t="str">
        <f>IF(AND($AT14=0,$AU14=0,$AV14=0),"",AT16)</f>
        <v/>
      </c>
      <c r="AL13" s="299" t="str">
        <f>IF(AND($AT14=0,$AU14=0,$AV14=0),"",AU16)</f>
        <v/>
      </c>
      <c r="AM13" s="296" t="str">
        <f>IF(AND($AT14=0,$AU14=0,$AV14=0),"",AV16)</f>
        <v/>
      </c>
      <c r="AN13" s="267" t="str">
        <f>IF(AND($AT14=0,$AU14=0,$AV14=0),"",RANK(AY15,AY$7:AY$27))</f>
        <v/>
      </c>
      <c r="AT13" s="66" t="s">
        <v>82</v>
      </c>
      <c r="AU13" s="66" t="s">
        <v>83</v>
      </c>
      <c r="AV13" s="66" t="s">
        <v>84</v>
      </c>
      <c r="AW13" s="66" t="s">
        <v>85</v>
      </c>
      <c r="AX13" s="30"/>
      <c r="AY13" s="30"/>
      <c r="BA13" s="61">
        <f>IF(D14&lt;&gt;"",D14,0)</f>
        <v>0</v>
      </c>
      <c r="BB13" s="61">
        <f>IF(I14&lt;&gt;"",I14,0)</f>
        <v>0</v>
      </c>
      <c r="BC13" s="61">
        <f>IF(N14&lt;&gt;"",N14,0)</f>
        <v>0</v>
      </c>
      <c r="BD13" s="61">
        <f>IF(S14&lt;&gt;"",S14,0)</f>
        <v>0</v>
      </c>
      <c r="BE13" s="61">
        <f>IF(X14&lt;&gt;"",X14,0)</f>
        <v>0</v>
      </c>
      <c r="BF13" s="61">
        <f>IF(AC14&lt;&gt;"",AC14,0)</f>
        <v>0</v>
      </c>
    </row>
    <row r="14" spans="2:63" ht="24" customHeight="1">
      <c r="B14" s="423" t="str">
        <f>VLOOKUP(B13,参加チーム!$B$5:$G$73,IF($AG$3=1,4,5),FALSE)</f>
        <v>zoorasia</v>
      </c>
      <c r="C14" s="40" t="s">
        <v>74</v>
      </c>
      <c r="D14" s="41" t="str">
        <f>VLOOKUP("前"&amp;$B13&amp;E$31,'２部南対戦表'!$S$1:$V$89,2,FALSE)</f>
        <v/>
      </c>
      <c r="E14" s="41" t="str">
        <f>IF(D14&lt;&gt;"",IF(D14&gt;F14,"○",IF(D14&lt;F14,"●","△")),"-")</f>
        <v>-</v>
      </c>
      <c r="F14" s="41" t="str">
        <f>VLOOKUP("前"&amp;$B13&amp;E$31,'２部南対戦表'!$S$1:$V$89,3,FALSE)</f>
        <v/>
      </c>
      <c r="G14" s="42" t="s">
        <v>75</v>
      </c>
      <c r="H14" s="40" t="s">
        <v>74</v>
      </c>
      <c r="I14" s="41" t="str">
        <f>VLOOKUP("前"&amp;$B13&amp;J$31,'２部南対戦表'!$S$1:$V$89,2,FALSE)</f>
        <v/>
      </c>
      <c r="J14" s="41" t="str">
        <f>IF(I14&lt;&gt;"",IF(I14&gt;K14,"○",IF(I14&lt;K14,"●","△")),"-")</f>
        <v>-</v>
      </c>
      <c r="K14" s="41" t="str">
        <f>VLOOKUP("前"&amp;$B13&amp;J$31,'２部南対戦表'!$S$1:$V$89,3,FALSE)</f>
        <v/>
      </c>
      <c r="L14" s="42" t="s">
        <v>75</v>
      </c>
      <c r="M14" s="445"/>
      <c r="N14" s="446"/>
      <c r="O14" s="446"/>
      <c r="P14" s="446"/>
      <c r="Q14" s="494"/>
      <c r="R14" s="40" t="s">
        <v>74</v>
      </c>
      <c r="S14" s="41" t="str">
        <f>VLOOKUP("前"&amp;$B13&amp;T$31,'２部南対戦表'!$S$1:$V$89,2,FALSE)</f>
        <v/>
      </c>
      <c r="T14" s="41" t="str">
        <f>IF(S14&lt;&gt;"",IF(S14&gt;U14,"○",IF(S14&lt;U14,"●","△")),"-")</f>
        <v>-</v>
      </c>
      <c r="U14" s="41" t="str">
        <f>VLOOKUP("前"&amp;$B13&amp;T$31,'２部南対戦表'!$S$1:$V$89,3,FALSE)</f>
        <v/>
      </c>
      <c r="V14" s="42" t="s">
        <v>75</v>
      </c>
      <c r="W14" s="40" t="s">
        <v>74</v>
      </c>
      <c r="X14" s="41" t="str">
        <f>VLOOKUP("前"&amp;$B13&amp;Y$31,'２部南対戦表'!$S$1:$V$89,2,FALSE)</f>
        <v/>
      </c>
      <c r="Y14" s="41" t="str">
        <f>IF(X14&lt;&gt;"",IF(X14&gt;Z14,"○",IF(X14&lt;Z14,"●","△")),"-")</f>
        <v>-</v>
      </c>
      <c r="Z14" s="41" t="str">
        <f>VLOOKUP("前"&amp;$B13&amp;Y$31,'２部南対戦表'!$S$1:$V$89,3,FALSE)</f>
        <v/>
      </c>
      <c r="AA14" s="42" t="s">
        <v>75</v>
      </c>
      <c r="AB14" s="40" t="s">
        <v>74</v>
      </c>
      <c r="AC14" s="41" t="str">
        <f>VLOOKUP("前"&amp;$B13&amp;AD$31,'２部南対戦表'!$S$1:$V$89,2,FALSE)</f>
        <v/>
      </c>
      <c r="AD14" s="41" t="str">
        <f>IF(AC14&lt;&gt;"",IF(AC14&gt;AE14,"○",IF(AC14&lt;AE14,"●","△")),"-")</f>
        <v>-</v>
      </c>
      <c r="AE14" s="41" t="str">
        <f>VLOOKUP("前"&amp;$B13&amp;AD$31,'２部南対戦表'!$S$1:$V$89,3,FALSE)</f>
        <v/>
      </c>
      <c r="AF14" s="41" t="s">
        <v>75</v>
      </c>
      <c r="AG14" s="264"/>
      <c r="AH14" s="255"/>
      <c r="AI14" s="255"/>
      <c r="AJ14" s="453"/>
      <c r="AK14" s="300"/>
      <c r="AL14" s="300"/>
      <c r="AM14" s="297"/>
      <c r="AN14" s="268"/>
      <c r="AP14" s="302"/>
      <c r="AQ14" s="60"/>
      <c r="AR14" s="319"/>
      <c r="AS14" s="60"/>
      <c r="AT14" s="32">
        <f>COUNTIF($C13:$AF16,"○")</f>
        <v>0</v>
      </c>
      <c r="AU14" s="32">
        <f>COUNTIF($C13:$AF16,"△")</f>
        <v>0</v>
      </c>
      <c r="AV14" s="32">
        <f>COUNTIF($C13:$AF16,"●")</f>
        <v>0</v>
      </c>
      <c r="AW14" s="66">
        <f>AT14*3+AU14</f>
        <v>0</v>
      </c>
      <c r="AX14" s="30"/>
      <c r="AY14" s="30"/>
      <c r="BA14" s="62">
        <f>IF(F14&lt;&gt;"",F14,0)</f>
        <v>0</v>
      </c>
      <c r="BB14" s="62">
        <f>IF(K14&lt;&gt;"",K14,0)</f>
        <v>0</v>
      </c>
      <c r="BC14" s="62">
        <f>IF(P14&lt;&gt;"",P14,0)</f>
        <v>0</v>
      </c>
      <c r="BD14" s="62">
        <f>IF(U14&lt;&gt;"",U14,0)</f>
        <v>0</v>
      </c>
      <c r="BE14" s="62">
        <f>IF(Z14&lt;&gt;"",Z14,0)</f>
        <v>0</v>
      </c>
      <c r="BF14" s="62">
        <f>IF(AE14&lt;&gt;"",AE14,0)</f>
        <v>0</v>
      </c>
      <c r="BI14" s="70"/>
      <c r="BJ14" s="70"/>
      <c r="BK14" s="70"/>
    </row>
    <row r="15" spans="2:63" ht="24" customHeight="1" thickBot="1">
      <c r="B15" s="423"/>
      <c r="C15" s="413" t="e">
        <f>VLOOKUP("後"&amp;$B13&amp;E$31,'２部南対戦表'!$S$1:$V$89,4,FALSE)</f>
        <v>#N/A</v>
      </c>
      <c r="D15" s="306"/>
      <c r="E15" s="306"/>
      <c r="F15" s="306"/>
      <c r="G15" s="307"/>
      <c r="H15" s="413" t="e">
        <f>VLOOKUP("後"&amp;$B13&amp;J$31,'２部南対戦表'!$S$1:$V$89,4,FALSE)</f>
        <v>#N/A</v>
      </c>
      <c r="I15" s="306"/>
      <c r="J15" s="306"/>
      <c r="K15" s="306"/>
      <c r="L15" s="307"/>
      <c r="M15" s="445"/>
      <c r="N15" s="446"/>
      <c r="O15" s="446"/>
      <c r="P15" s="446"/>
      <c r="Q15" s="494"/>
      <c r="R15" s="413" t="e">
        <f>VLOOKUP("後"&amp;$B13&amp;T$31,'２部南対戦表'!$S$1:$V$89,4,FALSE)</f>
        <v>#N/A</v>
      </c>
      <c r="S15" s="306"/>
      <c r="T15" s="306"/>
      <c r="U15" s="306"/>
      <c r="V15" s="307"/>
      <c r="W15" s="413" t="e">
        <f>VLOOKUP("後"&amp;$B13&amp;Y$31,'２部南対戦表'!$S$1:$V$89,4,FALSE)</f>
        <v>#N/A</v>
      </c>
      <c r="X15" s="306"/>
      <c r="Y15" s="306"/>
      <c r="Z15" s="306"/>
      <c r="AA15" s="307"/>
      <c r="AB15" s="425" t="e">
        <f>VLOOKUP("後"&amp;$B13&amp;AD$31,'２部南対戦表'!$S$1:$V$89,4,FALSE)</f>
        <v>#N/A</v>
      </c>
      <c r="AC15" s="426"/>
      <c r="AD15" s="426"/>
      <c r="AE15" s="426"/>
      <c r="AF15" s="426"/>
      <c r="AG15" s="264"/>
      <c r="AH15" s="255"/>
      <c r="AI15" s="255"/>
      <c r="AJ15" s="453"/>
      <c r="AK15" s="300"/>
      <c r="AL15" s="300"/>
      <c r="AM15" s="297"/>
      <c r="AN15" s="268"/>
      <c r="AP15" s="303"/>
      <c r="AQ15" s="60"/>
      <c r="AR15" s="320"/>
      <c r="AS15" s="60"/>
      <c r="AT15" s="74" t="s">
        <v>86</v>
      </c>
      <c r="AU15" s="74" t="s">
        <v>87</v>
      </c>
      <c r="AV15" s="74" t="s">
        <v>88</v>
      </c>
      <c r="AW15" s="31"/>
      <c r="AX15" s="31" t="s">
        <v>94</v>
      </c>
      <c r="AY15" s="64">
        <f>IF(AND(AT14=0,AU14=0,AV14=0),0,+AJ13*1000+AM13+IF(AR14=$AT$4,100,0)+IF(AR14=$AV$4,-100,0))</f>
        <v>0</v>
      </c>
      <c r="BA15" s="62" t="e">
        <f>IF(D16&lt;&gt;"",D16,0)</f>
        <v>#N/A</v>
      </c>
      <c r="BB15" s="62" t="e">
        <f>IF(I16&lt;&gt;"",I16,0)</f>
        <v>#N/A</v>
      </c>
      <c r="BC15" s="62">
        <f>IF(N16&lt;&gt;"",N16,0)</f>
        <v>0</v>
      </c>
      <c r="BD15" s="62" t="e">
        <f>IF(S16&lt;&gt;"",S16,0)</f>
        <v>#N/A</v>
      </c>
      <c r="BE15" s="62" t="e">
        <f>IF(X16&lt;&gt;"",X16,0)</f>
        <v>#N/A</v>
      </c>
      <c r="BF15" s="62" t="e">
        <f>IF(AC16&lt;&gt;"",AC16,0)</f>
        <v>#N/A</v>
      </c>
    </row>
    <row r="16" spans="2:63" ht="24" customHeight="1">
      <c r="B16" s="490"/>
      <c r="C16" s="37" t="s">
        <v>74</v>
      </c>
      <c r="D16" s="38" t="e">
        <f>VLOOKUP("後"&amp;$B13&amp;E$31,'２部南対戦表'!$S$1:$V$89,2,FALSE)</f>
        <v>#N/A</v>
      </c>
      <c r="E16" s="38" t="e">
        <f>IF(D16&lt;&gt;"",IF(D16&gt;F16,"○",IF(D16&lt;F16,"●","△")),"")</f>
        <v>#N/A</v>
      </c>
      <c r="F16" s="38" t="e">
        <f>VLOOKUP("後"&amp;$B13&amp;E$31,'２部南対戦表'!$S$1:$V$89,3,FALSE)</f>
        <v>#N/A</v>
      </c>
      <c r="G16" s="39" t="s">
        <v>75</v>
      </c>
      <c r="H16" s="37" t="s">
        <v>74</v>
      </c>
      <c r="I16" s="38" t="e">
        <f>VLOOKUP("後"&amp;$B13&amp;J$31,'２部南対戦表'!$S$1:$V$89,2,FALSE)</f>
        <v>#N/A</v>
      </c>
      <c r="J16" s="38" t="e">
        <f>IF(I16&lt;&gt;"",IF(I16&gt;K16,"○",IF(I16&lt;K16,"●","△")),"")</f>
        <v>#N/A</v>
      </c>
      <c r="K16" s="38" t="e">
        <f>VLOOKUP("後"&amp;$B13&amp;J$31,'２部南対戦表'!$S$1:$V$89,3,FALSE)</f>
        <v>#N/A</v>
      </c>
      <c r="L16" s="39" t="s">
        <v>75</v>
      </c>
      <c r="M16" s="495"/>
      <c r="N16" s="496"/>
      <c r="O16" s="496"/>
      <c r="P16" s="496"/>
      <c r="Q16" s="497"/>
      <c r="R16" s="37" t="s">
        <v>74</v>
      </c>
      <c r="S16" s="38" t="e">
        <f>VLOOKUP("後"&amp;$B13&amp;T$31,'２部南対戦表'!$S$1:$V$89,2,FALSE)</f>
        <v>#N/A</v>
      </c>
      <c r="T16" s="38" t="e">
        <f>IF(S16&lt;&gt;"",IF(S16&gt;U16,"○",IF(S16&lt;U16,"●","△")),"")</f>
        <v>#N/A</v>
      </c>
      <c r="U16" s="38" t="e">
        <f>VLOOKUP("後"&amp;$B13&amp;T$31,'２部南対戦表'!$S$1:$V$89,3,FALSE)</f>
        <v>#N/A</v>
      </c>
      <c r="V16" s="39" t="s">
        <v>75</v>
      </c>
      <c r="W16" s="37" t="s">
        <v>74</v>
      </c>
      <c r="X16" s="38" t="e">
        <f>VLOOKUP("後"&amp;$B13&amp;Y$31,'２部南対戦表'!$S$1:$V$89,2,FALSE)</f>
        <v>#N/A</v>
      </c>
      <c r="Y16" s="38" t="e">
        <f>IF(X16&lt;&gt;"",IF(X16&gt;Z16,"○",IF(X16&lt;Z16,"●","△")),"")</f>
        <v>#N/A</v>
      </c>
      <c r="Z16" s="38" t="e">
        <f>VLOOKUP("後"&amp;$B13&amp;Y$31,'２部南対戦表'!$S$1:$V$89,3,FALSE)</f>
        <v>#N/A</v>
      </c>
      <c r="AA16" s="39" t="s">
        <v>75</v>
      </c>
      <c r="AB16" s="37" t="s">
        <v>74</v>
      </c>
      <c r="AC16" s="38" t="e">
        <f>VLOOKUP("後"&amp;$B13&amp;AD$31,'２部南対戦表'!$S$1:$V$89,2,FALSE)</f>
        <v>#N/A</v>
      </c>
      <c r="AD16" s="38" t="e">
        <f>IF(AC16&lt;&gt;"",IF(AC16&gt;AE16,"○",IF(AC16&lt;AE16,"●","△")),"")</f>
        <v>#N/A</v>
      </c>
      <c r="AE16" s="38" t="e">
        <f>VLOOKUP("後"&amp;$B13&amp;AD$31,'２部南対戦表'!$S$1:$V$89,3,FALSE)</f>
        <v>#N/A</v>
      </c>
      <c r="AF16" s="38" t="s">
        <v>75</v>
      </c>
      <c r="AG16" s="265"/>
      <c r="AH16" s="266"/>
      <c r="AI16" s="266"/>
      <c r="AJ16" s="456"/>
      <c r="AK16" s="301"/>
      <c r="AL16" s="301"/>
      <c r="AM16" s="298"/>
      <c r="AN16" s="269"/>
      <c r="AT16" s="74" t="e">
        <f>SUM(BA13:BF13)+SUM(BA15:BF15)</f>
        <v>#N/A</v>
      </c>
      <c r="AU16" s="74" t="e">
        <f>SUM(BA14:BF14)+SUM(BA16:BF16)</f>
        <v>#N/A</v>
      </c>
      <c r="AV16" s="56" t="e">
        <f>+AT16-AU16</f>
        <v>#N/A</v>
      </c>
      <c r="AW16" s="31"/>
      <c r="AX16" s="31"/>
      <c r="AY16" s="31"/>
      <c r="BA16" s="63" t="e">
        <f>IF(F16&lt;&gt;"",F16,0)</f>
        <v>#N/A</v>
      </c>
      <c r="BB16" s="63" t="e">
        <f>IF(K16&lt;&gt;"",K16,0)</f>
        <v>#N/A</v>
      </c>
      <c r="BC16" s="63">
        <f>IF(P16&lt;&gt;"",P16,0)</f>
        <v>0</v>
      </c>
      <c r="BD16" s="63" t="e">
        <f>IF(U16&lt;&gt;"",U16,0)</f>
        <v>#N/A</v>
      </c>
      <c r="BE16" s="63" t="e">
        <f>IF(Z16&lt;&gt;"",Z16,0)</f>
        <v>#N/A</v>
      </c>
      <c r="BF16" s="63" t="e">
        <f>IF(AE16&lt;&gt;"",AE16,0)</f>
        <v>#N/A</v>
      </c>
    </row>
    <row r="17" spans="2:63" ht="24" customHeight="1" thickBot="1">
      <c r="B17" s="3" t="str">
        <f>+AN58</f>
        <v>南Ｄ</v>
      </c>
      <c r="C17" s="308">
        <f>VLOOKUP("前"&amp;$B17&amp;E$31,'２部南対戦表'!$S$1:$V$89,4,FALSE)</f>
        <v>40700</v>
      </c>
      <c r="D17" s="309"/>
      <c r="E17" s="309"/>
      <c r="F17" s="309"/>
      <c r="G17" s="310"/>
      <c r="H17" s="308">
        <f>VLOOKUP("前"&amp;$B17&amp;J$31,'２部南対戦表'!$S$1:$V$89,4,FALSE)</f>
        <v>40693</v>
      </c>
      <c r="I17" s="309"/>
      <c r="J17" s="309"/>
      <c r="K17" s="309"/>
      <c r="L17" s="310"/>
      <c r="M17" s="308">
        <f>VLOOKUP("前"&amp;$B17&amp;O$31,'２部南対戦表'!$S$1:$V$89,4,FALSE)</f>
        <v>40679</v>
      </c>
      <c r="N17" s="309"/>
      <c r="O17" s="309"/>
      <c r="P17" s="309"/>
      <c r="Q17" s="310"/>
      <c r="R17" s="491"/>
      <c r="S17" s="492"/>
      <c r="T17" s="492"/>
      <c r="U17" s="492"/>
      <c r="V17" s="493"/>
      <c r="W17" s="308">
        <f>VLOOKUP("前"&amp;$B17&amp;Y$31,'２部南対戦表'!$S$1:$V$89,4,FALSE)</f>
        <v>40714</v>
      </c>
      <c r="X17" s="309"/>
      <c r="Y17" s="309"/>
      <c r="Z17" s="309"/>
      <c r="AA17" s="310"/>
      <c r="AB17" s="308">
        <f>VLOOKUP("前"&amp;$B17&amp;AD$31,'２部南対戦表'!$S$1:$V$89,4,FALSE)</f>
        <v>40735</v>
      </c>
      <c r="AC17" s="309"/>
      <c r="AD17" s="309"/>
      <c r="AE17" s="309"/>
      <c r="AF17" s="309"/>
      <c r="AG17" s="264" t="str">
        <f>IF(AND($AT18=0,$AU18=0,$AV18=0),"",AT18)</f>
        <v/>
      </c>
      <c r="AH17" s="255" t="str">
        <f>IF(AND($AT18=0,$AU18=0,$AV18=0),"",AU18)</f>
        <v/>
      </c>
      <c r="AI17" s="255" t="str">
        <f>IF(AND($AT18=0,$AU18=0,$AV18=0),"",AV18)</f>
        <v/>
      </c>
      <c r="AJ17" s="455" t="str">
        <f>IF(AND($AT18=0,$AU18=0,$AV18=0),"",AW18+AP18)</f>
        <v/>
      </c>
      <c r="AK17" s="299" t="str">
        <f>IF(AND($AT18=0,$AU18=0,$AV18=0),"",AT20)</f>
        <v/>
      </c>
      <c r="AL17" s="299" t="str">
        <f>IF(AND($AT18=0,$AU18=0,$AV18=0),"",AU20)</f>
        <v/>
      </c>
      <c r="AM17" s="296" t="str">
        <f>IF(AND($AT18=0,$AU18=0,$AV18=0),"",AV20)</f>
        <v/>
      </c>
      <c r="AN17" s="267" t="str">
        <f>IF(AND($AT18=0,$AU18=0,$AV18=0),"",RANK(AY19,AY$7:AY$27))</f>
        <v/>
      </c>
      <c r="AT17" s="66" t="s">
        <v>82</v>
      </c>
      <c r="AU17" s="66" t="s">
        <v>83</v>
      </c>
      <c r="AV17" s="66" t="s">
        <v>84</v>
      </c>
      <c r="AW17" s="66" t="s">
        <v>85</v>
      </c>
      <c r="AX17" s="30"/>
      <c r="AY17" s="30"/>
      <c r="BA17" s="61">
        <f>IF(D18&lt;&gt;"",D18,0)</f>
        <v>0</v>
      </c>
      <c r="BB17" s="61">
        <f>IF(I18&lt;&gt;"",I18,0)</f>
        <v>0</v>
      </c>
      <c r="BC17" s="61">
        <f>IF(N18&lt;&gt;"",N18,0)</f>
        <v>0</v>
      </c>
      <c r="BD17" s="61">
        <f>IF(S18&lt;&gt;"",S18,0)</f>
        <v>0</v>
      </c>
      <c r="BE17" s="61">
        <f>IF(X18&lt;&gt;"",X18,0)</f>
        <v>0</v>
      </c>
      <c r="BF17" s="61">
        <f>IF(AC18&lt;&gt;"",AC18,0)</f>
        <v>0</v>
      </c>
    </row>
    <row r="18" spans="2:63" ht="24" customHeight="1">
      <c r="B18" s="423" t="str">
        <f>VLOOKUP(B17,参加チーム!$B$5:$G$73,IF($AG$3=1,4,5),FALSE)</f>
        <v>Craque</v>
      </c>
      <c r="C18" s="40" t="s">
        <v>74</v>
      </c>
      <c r="D18" s="41" t="str">
        <f>VLOOKUP("前"&amp;$B17&amp;E$31,'２部南対戦表'!$S$1:$V$89,2,FALSE)</f>
        <v/>
      </c>
      <c r="E18" s="41" t="str">
        <f>IF(D18&lt;&gt;"",IF(D18&gt;F18,"○",IF(D18&lt;F18,"●","△")),"-")</f>
        <v>-</v>
      </c>
      <c r="F18" s="41" t="str">
        <f>VLOOKUP("前"&amp;$B17&amp;E$31,'２部南対戦表'!$S$1:$V$89,3,FALSE)</f>
        <v/>
      </c>
      <c r="G18" s="42" t="s">
        <v>75</v>
      </c>
      <c r="H18" s="40" t="s">
        <v>74</v>
      </c>
      <c r="I18" s="41" t="str">
        <f>VLOOKUP("前"&amp;$B17&amp;J$31,'２部南対戦表'!$S$1:$V$89,2,FALSE)</f>
        <v/>
      </c>
      <c r="J18" s="41" t="str">
        <f>IF(I18&lt;&gt;"",IF(I18&gt;K18,"○",IF(I18&lt;K18,"●","△")),"-")</f>
        <v>-</v>
      </c>
      <c r="K18" s="41" t="str">
        <f>VLOOKUP("前"&amp;$B17&amp;J$31,'２部南対戦表'!$S$1:$V$89,3,FALSE)</f>
        <v/>
      </c>
      <c r="L18" s="42" t="s">
        <v>75</v>
      </c>
      <c r="M18" s="40" t="s">
        <v>74</v>
      </c>
      <c r="N18" s="41" t="str">
        <f>VLOOKUP("前"&amp;$B17&amp;O$31,'２部南対戦表'!$S$1:$V$89,2,FALSE)</f>
        <v/>
      </c>
      <c r="O18" s="41" t="str">
        <f>IF(N18&lt;&gt;"",IF(N18&gt;P18,"○",IF(N18&lt;P18,"●","△")),"-")</f>
        <v>-</v>
      </c>
      <c r="P18" s="41" t="str">
        <f>VLOOKUP("前"&amp;$B17&amp;O$31,'２部南対戦表'!$S$1:$V$89,3,FALSE)</f>
        <v/>
      </c>
      <c r="Q18" s="42" t="s">
        <v>75</v>
      </c>
      <c r="R18" s="445"/>
      <c r="S18" s="446"/>
      <c r="T18" s="446"/>
      <c r="U18" s="446"/>
      <c r="V18" s="494"/>
      <c r="W18" s="40" t="s">
        <v>74</v>
      </c>
      <c r="X18" s="41" t="str">
        <f>VLOOKUP("前"&amp;$B17&amp;Y$31,'２部南対戦表'!$S$1:$V$89,2,FALSE)</f>
        <v/>
      </c>
      <c r="Y18" s="41" t="str">
        <f>IF(X18&lt;&gt;"",IF(X18&gt;Z18,"○",IF(X18&lt;Z18,"●","△")),"-")</f>
        <v>-</v>
      </c>
      <c r="Z18" s="41" t="str">
        <f>VLOOKUP("前"&amp;$B17&amp;Y$31,'２部南対戦表'!$S$1:$V$89,3,FALSE)</f>
        <v/>
      </c>
      <c r="AA18" s="42" t="s">
        <v>75</v>
      </c>
      <c r="AB18" s="40" t="s">
        <v>74</v>
      </c>
      <c r="AC18" s="41" t="str">
        <f>VLOOKUP("前"&amp;$B17&amp;AD$31,'２部南対戦表'!$S$1:$V$89,2,FALSE)</f>
        <v/>
      </c>
      <c r="AD18" s="41" t="str">
        <f>IF(AC18&lt;&gt;"",IF(AC18&gt;AE18,"○",IF(AC18&lt;AE18,"●","△")),"-")</f>
        <v>-</v>
      </c>
      <c r="AE18" s="41" t="str">
        <f>VLOOKUP("前"&amp;$B17&amp;AD$31,'２部南対戦表'!$S$1:$V$89,3,FALSE)</f>
        <v/>
      </c>
      <c r="AF18" s="41" t="s">
        <v>75</v>
      </c>
      <c r="AG18" s="264"/>
      <c r="AH18" s="255"/>
      <c r="AI18" s="255"/>
      <c r="AJ18" s="453"/>
      <c r="AK18" s="300"/>
      <c r="AL18" s="300"/>
      <c r="AM18" s="297"/>
      <c r="AN18" s="268"/>
      <c r="AP18" s="302"/>
      <c r="AQ18" s="60"/>
      <c r="AR18" s="319"/>
      <c r="AS18" s="60"/>
      <c r="AT18" s="32">
        <f>COUNTIF($C17:$AF20,"○")</f>
        <v>0</v>
      </c>
      <c r="AU18" s="32">
        <f>COUNTIF($C17:$AF20,"△")</f>
        <v>0</v>
      </c>
      <c r="AV18" s="32">
        <f>COUNTIF($C17:$AF20,"●")</f>
        <v>0</v>
      </c>
      <c r="AW18" s="66">
        <f>AT18*3+AU18</f>
        <v>0</v>
      </c>
      <c r="AX18" s="30"/>
      <c r="AY18" s="30"/>
      <c r="BA18" s="62">
        <f>IF(F18&lt;&gt;"",F18,0)</f>
        <v>0</v>
      </c>
      <c r="BB18" s="62">
        <f>IF(K18&lt;&gt;"",K18,0)</f>
        <v>0</v>
      </c>
      <c r="BC18" s="62">
        <f>IF(P18&lt;&gt;"",P18,0)</f>
        <v>0</v>
      </c>
      <c r="BD18" s="62">
        <f>IF(U18&lt;&gt;"",U18,0)</f>
        <v>0</v>
      </c>
      <c r="BE18" s="62">
        <f>IF(Z18&lt;&gt;"",Z18,0)</f>
        <v>0</v>
      </c>
      <c r="BF18" s="62">
        <f>IF(AE18&lt;&gt;"",AE18,0)</f>
        <v>0</v>
      </c>
      <c r="BI18" s="70"/>
      <c r="BJ18" s="70"/>
      <c r="BK18" s="70"/>
    </row>
    <row r="19" spans="2:63" ht="24" customHeight="1" thickBot="1">
      <c r="B19" s="423"/>
      <c r="C19" s="413" t="e">
        <f>VLOOKUP("後"&amp;$B17&amp;E$31,'２部南対戦表'!$S$1:$V$89,4,FALSE)</f>
        <v>#N/A</v>
      </c>
      <c r="D19" s="306"/>
      <c r="E19" s="306"/>
      <c r="F19" s="306"/>
      <c r="G19" s="307"/>
      <c r="H19" s="413" t="e">
        <f>VLOOKUP("後"&amp;$B17&amp;J$31,'２部南対戦表'!$S$1:$V$89,4,FALSE)</f>
        <v>#N/A</v>
      </c>
      <c r="I19" s="306"/>
      <c r="J19" s="306"/>
      <c r="K19" s="306"/>
      <c r="L19" s="307"/>
      <c r="M19" s="413" t="e">
        <f>VLOOKUP("後"&amp;$B17&amp;O$31,'２部南対戦表'!$S$1:$V$89,4,FALSE)</f>
        <v>#N/A</v>
      </c>
      <c r="N19" s="306"/>
      <c r="O19" s="306"/>
      <c r="P19" s="306"/>
      <c r="Q19" s="307"/>
      <c r="R19" s="445"/>
      <c r="S19" s="446"/>
      <c r="T19" s="446"/>
      <c r="U19" s="446"/>
      <c r="V19" s="494"/>
      <c r="W19" s="413" t="e">
        <f>VLOOKUP("後"&amp;$B17&amp;Y$31,'２部南対戦表'!$S$1:$V$89,4,FALSE)</f>
        <v>#N/A</v>
      </c>
      <c r="X19" s="306"/>
      <c r="Y19" s="306"/>
      <c r="Z19" s="306"/>
      <c r="AA19" s="307"/>
      <c r="AB19" s="425" t="e">
        <f>VLOOKUP("後"&amp;$B17&amp;AD$31,'２部南対戦表'!$S$1:$V$89,4,FALSE)</f>
        <v>#N/A</v>
      </c>
      <c r="AC19" s="426"/>
      <c r="AD19" s="426"/>
      <c r="AE19" s="426"/>
      <c r="AF19" s="426"/>
      <c r="AG19" s="264"/>
      <c r="AH19" s="255"/>
      <c r="AI19" s="255"/>
      <c r="AJ19" s="453"/>
      <c r="AK19" s="300"/>
      <c r="AL19" s="300"/>
      <c r="AM19" s="297"/>
      <c r="AN19" s="268"/>
      <c r="AP19" s="303"/>
      <c r="AQ19" s="60"/>
      <c r="AR19" s="320"/>
      <c r="AS19" s="60"/>
      <c r="AT19" s="74" t="s">
        <v>86</v>
      </c>
      <c r="AU19" s="74" t="s">
        <v>87</v>
      </c>
      <c r="AV19" s="74" t="s">
        <v>88</v>
      </c>
      <c r="AW19" s="31"/>
      <c r="AX19" s="31" t="s">
        <v>94</v>
      </c>
      <c r="AY19" s="64">
        <f>IF(AND(AT18=0,AU18=0,AV18=0),0,+AJ17*1000+AM17+IF(AR18=$AT$4,100,0)+IF(AR18=$AV$4,-100,0))</f>
        <v>0</v>
      </c>
      <c r="BA19" s="62" t="e">
        <f>IF(D20&lt;&gt;"",D20,0)</f>
        <v>#N/A</v>
      </c>
      <c r="BB19" s="62" t="e">
        <f>IF(I20&lt;&gt;"",I20,0)</f>
        <v>#N/A</v>
      </c>
      <c r="BC19" s="62" t="e">
        <f>IF(N20&lt;&gt;"",N20,0)</f>
        <v>#N/A</v>
      </c>
      <c r="BD19" s="62">
        <f>IF(S20&lt;&gt;"",S20,0)</f>
        <v>0</v>
      </c>
      <c r="BE19" s="62" t="e">
        <f>IF(X20&lt;&gt;"",X20,0)</f>
        <v>#N/A</v>
      </c>
      <c r="BF19" s="62" t="e">
        <f>IF(AC20&lt;&gt;"",AC20,0)</f>
        <v>#N/A</v>
      </c>
    </row>
    <row r="20" spans="2:63" ht="24" customHeight="1">
      <c r="B20" s="490"/>
      <c r="C20" s="37" t="s">
        <v>74</v>
      </c>
      <c r="D20" s="38" t="e">
        <f>VLOOKUP("後"&amp;$B17&amp;E$31,'２部南対戦表'!$S$1:$V$89,2,FALSE)</f>
        <v>#N/A</v>
      </c>
      <c r="E20" s="38" t="e">
        <f>IF(D20&lt;&gt;"",IF(D20&gt;F20,"○",IF(D20&lt;F20,"●","△")),"")</f>
        <v>#N/A</v>
      </c>
      <c r="F20" s="38" t="e">
        <f>VLOOKUP("後"&amp;$B17&amp;E$31,'２部南対戦表'!$S$1:$V$89,3,FALSE)</f>
        <v>#N/A</v>
      </c>
      <c r="G20" s="39" t="s">
        <v>75</v>
      </c>
      <c r="H20" s="37" t="s">
        <v>74</v>
      </c>
      <c r="I20" s="38" t="e">
        <f>VLOOKUP("後"&amp;$B17&amp;J$31,'２部南対戦表'!$S$1:$V$89,2,FALSE)</f>
        <v>#N/A</v>
      </c>
      <c r="J20" s="38" t="e">
        <f>IF(I20&lt;&gt;"",IF(I20&gt;K20,"○",IF(I20&lt;K20,"●","△")),"")</f>
        <v>#N/A</v>
      </c>
      <c r="K20" s="38" t="e">
        <f>VLOOKUP("後"&amp;$B17&amp;J$31,'２部南対戦表'!$S$1:$V$89,3,FALSE)</f>
        <v>#N/A</v>
      </c>
      <c r="L20" s="39" t="s">
        <v>75</v>
      </c>
      <c r="M20" s="37" t="s">
        <v>74</v>
      </c>
      <c r="N20" s="38" t="e">
        <f>VLOOKUP("後"&amp;$B17&amp;O$31,'２部南対戦表'!$S$1:$V$89,2,FALSE)</f>
        <v>#N/A</v>
      </c>
      <c r="O20" s="38" t="e">
        <f>IF(N20&lt;&gt;"",IF(N20&gt;P20,"○",IF(N20&lt;P20,"●","△")),"")</f>
        <v>#N/A</v>
      </c>
      <c r="P20" s="38" t="e">
        <f>VLOOKUP("後"&amp;$B17&amp;O$31,'２部南対戦表'!$S$1:$V$89,3,FALSE)</f>
        <v>#N/A</v>
      </c>
      <c r="Q20" s="39" t="s">
        <v>75</v>
      </c>
      <c r="R20" s="495"/>
      <c r="S20" s="496"/>
      <c r="T20" s="496"/>
      <c r="U20" s="496"/>
      <c r="V20" s="497"/>
      <c r="W20" s="37" t="s">
        <v>74</v>
      </c>
      <c r="X20" s="38" t="e">
        <f>VLOOKUP("後"&amp;$B17&amp;Y$31,'２部南対戦表'!$S$1:$V$89,2,FALSE)</f>
        <v>#N/A</v>
      </c>
      <c r="Y20" s="38" t="e">
        <f>IF(X20&lt;&gt;"",IF(X20&gt;Z20,"○",IF(X20&lt;Z20,"●","△")),"")</f>
        <v>#N/A</v>
      </c>
      <c r="Z20" s="38" t="e">
        <f>VLOOKUP("後"&amp;$B17&amp;Y$31,'２部南対戦表'!$S$1:$V$89,3,FALSE)</f>
        <v>#N/A</v>
      </c>
      <c r="AA20" s="39" t="s">
        <v>75</v>
      </c>
      <c r="AB20" s="37" t="s">
        <v>74</v>
      </c>
      <c r="AC20" s="38" t="e">
        <f>VLOOKUP("後"&amp;$B17&amp;AD$31,'２部南対戦表'!$S$1:$V$89,2,FALSE)</f>
        <v>#N/A</v>
      </c>
      <c r="AD20" s="38" t="e">
        <f>IF(AC20&lt;&gt;"",IF(AC20&gt;AE20,"○",IF(AC20&lt;AE20,"●","△")),"")</f>
        <v>#N/A</v>
      </c>
      <c r="AE20" s="38" t="e">
        <f>VLOOKUP("後"&amp;$B17&amp;AD$31,'２部南対戦表'!$S$1:$V$89,3,FALSE)</f>
        <v>#N/A</v>
      </c>
      <c r="AF20" s="38" t="s">
        <v>75</v>
      </c>
      <c r="AG20" s="265"/>
      <c r="AH20" s="266"/>
      <c r="AI20" s="266"/>
      <c r="AJ20" s="456"/>
      <c r="AK20" s="301"/>
      <c r="AL20" s="301"/>
      <c r="AM20" s="298"/>
      <c r="AN20" s="269"/>
      <c r="AT20" s="74" t="e">
        <f>SUM(BA17:BF17)+SUM(BA19:BF19)</f>
        <v>#N/A</v>
      </c>
      <c r="AU20" s="74" t="e">
        <f>SUM(BA18:BF18)+SUM(BA20:BF20)</f>
        <v>#N/A</v>
      </c>
      <c r="AV20" s="56" t="e">
        <f>+AT20-AU20</f>
        <v>#N/A</v>
      </c>
      <c r="AW20" s="31"/>
      <c r="AX20" s="31"/>
      <c r="AY20" s="31"/>
      <c r="BA20" s="63" t="e">
        <f>IF(F20&lt;&gt;"",F20,0)</f>
        <v>#N/A</v>
      </c>
      <c r="BB20" s="63" t="e">
        <f>IF(K20&lt;&gt;"",K20,0)</f>
        <v>#N/A</v>
      </c>
      <c r="BC20" s="63" t="e">
        <f>IF(P20&lt;&gt;"",P20,0)</f>
        <v>#N/A</v>
      </c>
      <c r="BD20" s="63">
        <f>IF(U20&lt;&gt;"",U20,0)</f>
        <v>0</v>
      </c>
      <c r="BE20" s="63" t="e">
        <f>IF(Z20&lt;&gt;"",Z20,0)</f>
        <v>#N/A</v>
      </c>
      <c r="BF20" s="63" t="e">
        <f>IF(AE20&lt;&gt;"",AE20,0)</f>
        <v>#N/A</v>
      </c>
    </row>
    <row r="21" spans="2:63" ht="24" customHeight="1" thickBot="1">
      <c r="B21" s="3" t="str">
        <f>+AN59</f>
        <v>南Ｅ</v>
      </c>
      <c r="C21" s="308">
        <f>VLOOKUP("前"&amp;$B21&amp;E$31,'２部南対戦表'!$S$1:$V$89,4,FALSE)</f>
        <v>40693</v>
      </c>
      <c r="D21" s="309"/>
      <c r="E21" s="309"/>
      <c r="F21" s="309"/>
      <c r="G21" s="310"/>
      <c r="H21" s="308">
        <f>VLOOKUP("前"&amp;$B21&amp;J$31,'２部南対戦表'!$S$1:$V$89,4,FALSE)</f>
        <v>40679</v>
      </c>
      <c r="I21" s="309"/>
      <c r="J21" s="309"/>
      <c r="K21" s="309"/>
      <c r="L21" s="310"/>
      <c r="M21" s="308">
        <f>VLOOKUP("前"&amp;$B21&amp;O$31,'２部南対戦表'!$S$1:$V$89,4,FALSE)</f>
        <v>40735</v>
      </c>
      <c r="N21" s="309"/>
      <c r="O21" s="309"/>
      <c r="P21" s="309"/>
      <c r="Q21" s="310"/>
      <c r="R21" s="308">
        <f>VLOOKUP("前"&amp;$B21&amp;T$31,'２部南対戦表'!$S$1:$V$89,4,FALSE)</f>
        <v>40714</v>
      </c>
      <c r="S21" s="309"/>
      <c r="T21" s="309"/>
      <c r="U21" s="309"/>
      <c r="V21" s="310"/>
      <c r="W21" s="491"/>
      <c r="X21" s="492"/>
      <c r="Y21" s="492"/>
      <c r="Z21" s="492"/>
      <c r="AA21" s="493"/>
      <c r="AB21" s="308">
        <f>VLOOKUP("前"&amp;$B21&amp;AD$31,'２部南対戦表'!$S$1:$V$89,4,FALSE)</f>
        <v>40700</v>
      </c>
      <c r="AC21" s="309"/>
      <c r="AD21" s="309"/>
      <c r="AE21" s="309"/>
      <c r="AF21" s="309"/>
      <c r="AG21" s="264" t="str">
        <f>IF(AND($AT22=0,$AU22=0,$AV22=0),"",AT22)</f>
        <v/>
      </c>
      <c r="AH21" s="255" t="str">
        <f>IF(AND($AT22=0,$AU22=0,$AV22=0),"",AU22)</f>
        <v/>
      </c>
      <c r="AI21" s="255" t="str">
        <f>IF(AND($AT22=0,$AU22=0,$AV22=0),"",AV22)</f>
        <v/>
      </c>
      <c r="AJ21" s="455" t="str">
        <f>IF(AND($AT22=0,$AU22=0,$AV22=0),"",AW22+AP22)</f>
        <v/>
      </c>
      <c r="AK21" s="253" t="str">
        <f>IF(AND($AT22=0,$AU22=0,$AV22=0),"",AT24)</f>
        <v/>
      </c>
      <c r="AL21" s="253" t="str">
        <f>IF(AND($AT22=0,$AU22=0,$AV22=0),"",AU24)</f>
        <v/>
      </c>
      <c r="AM21" s="254" t="str">
        <f>IF(AND($AT22=0,$AU22=0,$AV22=0),"",AV24)</f>
        <v/>
      </c>
      <c r="AN21" s="267" t="str">
        <f>IF(AND($AT22=0,$AU22=0,$AV22=0),"",RANK(AY23,AY$7:AY$27))</f>
        <v/>
      </c>
      <c r="AT21" s="66" t="s">
        <v>82</v>
      </c>
      <c r="AU21" s="66" t="s">
        <v>83</v>
      </c>
      <c r="AV21" s="66" t="s">
        <v>84</v>
      </c>
      <c r="AW21" s="66" t="s">
        <v>85</v>
      </c>
      <c r="AX21" s="30"/>
      <c r="AY21" s="30"/>
      <c r="BA21" s="61">
        <f>IF(D22&lt;&gt;"",D22,0)</f>
        <v>0</v>
      </c>
      <c r="BB21" s="61">
        <f>IF(I22&lt;&gt;"",I22,0)</f>
        <v>0</v>
      </c>
      <c r="BC21" s="61">
        <f>IF(N22&lt;&gt;"",N22,0)</f>
        <v>0</v>
      </c>
      <c r="BD21" s="61">
        <f>IF(S22&lt;&gt;"",S22,0)</f>
        <v>0</v>
      </c>
      <c r="BE21" s="61">
        <f>IF(X22&lt;&gt;"",X22,0)</f>
        <v>0</v>
      </c>
      <c r="BF21" s="61">
        <f>IF(AC22&lt;&gt;"",AC22,0)</f>
        <v>0</v>
      </c>
    </row>
    <row r="22" spans="2:63" ht="24" customHeight="1">
      <c r="B22" s="423" t="str">
        <f>VLOOKUP(B21,参加チーム!$B$5:$G$73,IF($AG$3=1,4,5),FALSE)</f>
        <v>BOAVISTA</v>
      </c>
      <c r="C22" s="40" t="s">
        <v>74</v>
      </c>
      <c r="D22" s="41" t="str">
        <f>VLOOKUP("前"&amp;$B21&amp;E$31,'２部南対戦表'!$S$1:$V$89,2,FALSE)</f>
        <v/>
      </c>
      <c r="E22" s="41" t="str">
        <f>IF(D22&lt;&gt;"",IF(D22&gt;F22,"○",IF(D22&lt;F22,"●","△")),"-")</f>
        <v>-</v>
      </c>
      <c r="F22" s="41" t="str">
        <f>VLOOKUP("前"&amp;$B21&amp;E$31,'２部南対戦表'!$S$1:$V$89,3,FALSE)</f>
        <v/>
      </c>
      <c r="G22" s="42" t="s">
        <v>75</v>
      </c>
      <c r="H22" s="40" t="s">
        <v>74</v>
      </c>
      <c r="I22" s="41" t="str">
        <f>VLOOKUP("前"&amp;$B21&amp;J$31,'２部南対戦表'!$S$1:$V$89,2,FALSE)</f>
        <v/>
      </c>
      <c r="J22" s="41" t="str">
        <f>IF(I22&lt;&gt;"",IF(I22&gt;K22,"○",IF(I22&lt;K22,"●","△")),"-")</f>
        <v>-</v>
      </c>
      <c r="K22" s="41" t="str">
        <f>VLOOKUP("前"&amp;$B21&amp;J$31,'２部南対戦表'!$S$1:$V$89,3,FALSE)</f>
        <v/>
      </c>
      <c r="L22" s="42" t="s">
        <v>75</v>
      </c>
      <c r="M22" s="40" t="s">
        <v>74</v>
      </c>
      <c r="N22" s="41" t="str">
        <f>VLOOKUP("前"&amp;$B21&amp;O$31,'２部南対戦表'!$S$1:$V$89,2,FALSE)</f>
        <v/>
      </c>
      <c r="O22" s="41" t="str">
        <f>IF(N22&lt;&gt;"",IF(N22&gt;P22,"○",IF(N22&lt;P22,"●","△")),"-")</f>
        <v>-</v>
      </c>
      <c r="P22" s="41" t="str">
        <f>VLOOKUP("前"&amp;$B21&amp;O$31,'２部南対戦表'!$S$1:$V$89,3,FALSE)</f>
        <v/>
      </c>
      <c r="Q22" s="42" t="s">
        <v>75</v>
      </c>
      <c r="R22" s="40" t="s">
        <v>74</v>
      </c>
      <c r="S22" s="41" t="str">
        <f>VLOOKUP("前"&amp;$B21&amp;T$31,'２部南対戦表'!$S$1:$V$89,2,FALSE)</f>
        <v/>
      </c>
      <c r="T22" s="41" t="str">
        <f>IF(S22&lt;&gt;"",IF(S22&gt;U22,"○",IF(S22&lt;U22,"●","△")),"-")</f>
        <v>-</v>
      </c>
      <c r="U22" s="41" t="str">
        <f>VLOOKUP("前"&amp;$B21&amp;T$31,'２部南対戦表'!$S$1:$V$89,3,FALSE)</f>
        <v/>
      </c>
      <c r="V22" s="42" t="s">
        <v>75</v>
      </c>
      <c r="W22" s="445"/>
      <c r="X22" s="446"/>
      <c r="Y22" s="446"/>
      <c r="Z22" s="446"/>
      <c r="AA22" s="494"/>
      <c r="AB22" s="40" t="s">
        <v>74</v>
      </c>
      <c r="AC22" s="41" t="str">
        <f>VLOOKUP("前"&amp;$B21&amp;AD$31,'２部南対戦表'!$S$1:$V$89,2,FALSE)</f>
        <v/>
      </c>
      <c r="AD22" s="41" t="str">
        <f>IF(AC22&lt;&gt;"",IF(AC22&gt;AE22,"○",IF(AC22&lt;AE22,"●","△")),"-")</f>
        <v>-</v>
      </c>
      <c r="AE22" s="41" t="str">
        <f>VLOOKUP("前"&amp;$B21&amp;AD$31,'２部南対戦表'!$S$1:$V$89,3,FALSE)</f>
        <v/>
      </c>
      <c r="AF22" s="41" t="s">
        <v>75</v>
      </c>
      <c r="AG22" s="264"/>
      <c r="AH22" s="255"/>
      <c r="AI22" s="255"/>
      <c r="AJ22" s="453"/>
      <c r="AK22" s="253"/>
      <c r="AL22" s="253"/>
      <c r="AM22" s="254"/>
      <c r="AN22" s="268"/>
      <c r="AP22" s="302"/>
      <c r="AQ22" s="60"/>
      <c r="AR22" s="319" t="s">
        <v>120</v>
      </c>
      <c r="AS22" s="60"/>
      <c r="AT22" s="32">
        <f>COUNTIF($C21:$AF24,"○")</f>
        <v>0</v>
      </c>
      <c r="AU22" s="32">
        <f>COUNTIF($C21:$AF24,"△")</f>
        <v>0</v>
      </c>
      <c r="AV22" s="32">
        <f>COUNTIF($C21:$AF24,"●")</f>
        <v>0</v>
      </c>
      <c r="AW22" s="66">
        <f>AT22*3+AU22</f>
        <v>0</v>
      </c>
      <c r="AX22" s="30"/>
      <c r="AY22" s="30"/>
      <c r="BA22" s="62">
        <f>IF(F22&lt;&gt;"",F22,0)</f>
        <v>0</v>
      </c>
      <c r="BB22" s="62">
        <f>IF(K22&lt;&gt;"",K22,0)</f>
        <v>0</v>
      </c>
      <c r="BC22" s="62">
        <f>IF(P22&lt;&gt;"",P22,0)</f>
        <v>0</v>
      </c>
      <c r="BD22" s="62">
        <f>IF(U22&lt;&gt;"",U22,0)</f>
        <v>0</v>
      </c>
      <c r="BE22" s="62">
        <f>IF(Z22&lt;&gt;"",Z22,0)</f>
        <v>0</v>
      </c>
      <c r="BF22" s="62">
        <f>IF(AE22&lt;&gt;"",AE22,0)</f>
        <v>0</v>
      </c>
      <c r="BI22" s="70"/>
      <c r="BJ22" s="70"/>
      <c r="BK22" s="70"/>
    </row>
    <row r="23" spans="2:63" ht="24" customHeight="1" thickBot="1">
      <c r="B23" s="423"/>
      <c r="C23" s="413" t="e">
        <f>VLOOKUP("後"&amp;$B21&amp;E$31,'２部南対戦表'!$S$1:$V$89,4,FALSE)</f>
        <v>#N/A</v>
      </c>
      <c r="D23" s="306"/>
      <c r="E23" s="306"/>
      <c r="F23" s="306"/>
      <c r="G23" s="307"/>
      <c r="H23" s="413" t="e">
        <f>VLOOKUP("後"&amp;$B21&amp;J$31,'２部南対戦表'!$S$1:$V$89,4,FALSE)</f>
        <v>#N/A</v>
      </c>
      <c r="I23" s="306"/>
      <c r="J23" s="306"/>
      <c r="K23" s="306"/>
      <c r="L23" s="307"/>
      <c r="M23" s="413" t="e">
        <f>VLOOKUP("後"&amp;$B21&amp;O$31,'２部南対戦表'!$S$1:$V$89,4,FALSE)</f>
        <v>#N/A</v>
      </c>
      <c r="N23" s="306"/>
      <c r="O23" s="306"/>
      <c r="P23" s="306"/>
      <c r="Q23" s="307"/>
      <c r="R23" s="413" t="e">
        <f>VLOOKUP("後"&amp;$B21&amp;T$31,'２部南対戦表'!$S$1:$V$89,4,FALSE)</f>
        <v>#N/A</v>
      </c>
      <c r="S23" s="306"/>
      <c r="T23" s="306"/>
      <c r="U23" s="306"/>
      <c r="V23" s="307"/>
      <c r="W23" s="445"/>
      <c r="X23" s="446"/>
      <c r="Y23" s="446"/>
      <c r="Z23" s="446"/>
      <c r="AA23" s="494"/>
      <c r="AB23" s="425" t="e">
        <f>VLOOKUP("後"&amp;$B21&amp;AD$31,'２部南対戦表'!$S$1:$V$89,4,FALSE)</f>
        <v>#N/A</v>
      </c>
      <c r="AC23" s="426"/>
      <c r="AD23" s="426"/>
      <c r="AE23" s="426"/>
      <c r="AF23" s="426"/>
      <c r="AG23" s="264"/>
      <c r="AH23" s="255"/>
      <c r="AI23" s="255"/>
      <c r="AJ23" s="453"/>
      <c r="AK23" s="253"/>
      <c r="AL23" s="253"/>
      <c r="AM23" s="254"/>
      <c r="AN23" s="268"/>
      <c r="AP23" s="303"/>
      <c r="AQ23" s="60"/>
      <c r="AR23" s="320"/>
      <c r="AS23" s="60"/>
      <c r="AT23" s="74" t="s">
        <v>86</v>
      </c>
      <c r="AU23" s="74" t="s">
        <v>87</v>
      </c>
      <c r="AV23" s="74" t="s">
        <v>88</v>
      </c>
      <c r="AW23" s="31"/>
      <c r="AX23" s="31" t="s">
        <v>94</v>
      </c>
      <c r="AY23" s="64">
        <f>IF(AND(AT22=0,AU22=0,AV22=0),0,+AJ21*1000+AM21+IF(AR22=$AT$4,100,0)+IF(AR22=$AV$4,-100,0))</f>
        <v>0</v>
      </c>
      <c r="BA23" s="62" t="e">
        <f>IF(D24&lt;&gt;"",D24,0)</f>
        <v>#N/A</v>
      </c>
      <c r="BB23" s="62" t="e">
        <f>IF(I24&lt;&gt;"",I24,0)</f>
        <v>#N/A</v>
      </c>
      <c r="BC23" s="62" t="e">
        <f>IF(N24&lt;&gt;"",N24,0)</f>
        <v>#N/A</v>
      </c>
      <c r="BD23" s="62" t="e">
        <f>IF(S24&lt;&gt;"",S24,0)</f>
        <v>#N/A</v>
      </c>
      <c r="BE23" s="62">
        <f>IF(X24&lt;&gt;"",X24,0)</f>
        <v>0</v>
      </c>
      <c r="BF23" s="62" t="e">
        <f>IF(AC24&lt;&gt;"",AC24,0)</f>
        <v>#N/A</v>
      </c>
    </row>
    <row r="24" spans="2:63" ht="24" customHeight="1">
      <c r="B24" s="490"/>
      <c r="C24" s="37" t="s">
        <v>74</v>
      </c>
      <c r="D24" s="38" t="e">
        <f>VLOOKUP("後"&amp;$B21&amp;E$31,'２部南対戦表'!$S$1:$V$89,2,FALSE)</f>
        <v>#N/A</v>
      </c>
      <c r="E24" s="38" t="e">
        <f>IF(D24&lt;&gt;"",IF(D24&gt;F24,"○",IF(D24&lt;F24,"●","△")),"")</f>
        <v>#N/A</v>
      </c>
      <c r="F24" s="38" t="e">
        <f>VLOOKUP("後"&amp;$B21&amp;E$31,'２部南対戦表'!$S$1:$V$89,3,FALSE)</f>
        <v>#N/A</v>
      </c>
      <c r="G24" s="39" t="s">
        <v>75</v>
      </c>
      <c r="H24" s="37" t="s">
        <v>74</v>
      </c>
      <c r="I24" s="38" t="e">
        <f>VLOOKUP("後"&amp;$B21&amp;J$31,'２部南対戦表'!$S$1:$V$89,2,FALSE)</f>
        <v>#N/A</v>
      </c>
      <c r="J24" s="38" t="e">
        <f>IF(I24&lt;&gt;"",IF(I24&gt;K24,"○",IF(I24&lt;K24,"●","△")),"")</f>
        <v>#N/A</v>
      </c>
      <c r="K24" s="38" t="e">
        <f>VLOOKUP("後"&amp;$B21&amp;J$31,'２部南対戦表'!$S$1:$V$89,3,FALSE)</f>
        <v>#N/A</v>
      </c>
      <c r="L24" s="39" t="s">
        <v>75</v>
      </c>
      <c r="M24" s="37" t="s">
        <v>74</v>
      </c>
      <c r="N24" s="38" t="e">
        <f>VLOOKUP("後"&amp;$B21&amp;O$31,'２部南対戦表'!$S$1:$V$89,2,FALSE)</f>
        <v>#N/A</v>
      </c>
      <c r="O24" s="38" t="e">
        <f>IF(N24&lt;&gt;"",IF(N24&gt;P24,"○",IF(N24&lt;P24,"●","△")),"")</f>
        <v>#N/A</v>
      </c>
      <c r="P24" s="38" t="e">
        <f>VLOOKUP("後"&amp;$B21&amp;O$31,'２部南対戦表'!$S$1:$V$89,3,FALSE)</f>
        <v>#N/A</v>
      </c>
      <c r="Q24" s="39" t="s">
        <v>75</v>
      </c>
      <c r="R24" s="37" t="s">
        <v>74</v>
      </c>
      <c r="S24" s="38" t="e">
        <f>VLOOKUP("後"&amp;$B21&amp;T$31,'２部南対戦表'!$S$1:$V$89,2,FALSE)</f>
        <v>#N/A</v>
      </c>
      <c r="T24" s="38" t="e">
        <f>IF(S24&lt;&gt;"",IF(S24&gt;U24,"○",IF(S24&lt;U24,"●","△")),"")</f>
        <v>#N/A</v>
      </c>
      <c r="U24" s="38" t="e">
        <f>VLOOKUP("後"&amp;$B21&amp;T$31,'２部南対戦表'!$S$1:$V$89,3,FALSE)</f>
        <v>#N/A</v>
      </c>
      <c r="V24" s="39" t="s">
        <v>75</v>
      </c>
      <c r="W24" s="495"/>
      <c r="X24" s="496"/>
      <c r="Y24" s="496"/>
      <c r="Z24" s="496"/>
      <c r="AA24" s="497"/>
      <c r="AB24" s="37" t="s">
        <v>74</v>
      </c>
      <c r="AC24" s="38" t="e">
        <f>VLOOKUP("後"&amp;$B21&amp;AD$31,'２部南対戦表'!$S$1:$V$89,2,FALSE)</f>
        <v>#N/A</v>
      </c>
      <c r="AD24" s="38" t="e">
        <f>IF(AC24&lt;&gt;"",IF(AC24&gt;AE24,"○",IF(AC24&lt;AE24,"●","△")),"")</f>
        <v>#N/A</v>
      </c>
      <c r="AE24" s="38" t="e">
        <f>VLOOKUP("後"&amp;$B21&amp;AD$31,'２部南対戦表'!$S$1:$V$89,3,FALSE)</f>
        <v>#N/A</v>
      </c>
      <c r="AF24" s="38" t="s">
        <v>75</v>
      </c>
      <c r="AG24" s="265"/>
      <c r="AH24" s="266"/>
      <c r="AI24" s="266"/>
      <c r="AJ24" s="456"/>
      <c r="AK24" s="253"/>
      <c r="AL24" s="253"/>
      <c r="AM24" s="254"/>
      <c r="AN24" s="269"/>
      <c r="AT24" s="74" t="e">
        <f>SUM(BA21:BF21)+SUM(BA23:BF23)</f>
        <v>#N/A</v>
      </c>
      <c r="AU24" s="74" t="e">
        <f>SUM(BA22:BF22)+SUM(BA24:BF24)</f>
        <v>#N/A</v>
      </c>
      <c r="AV24" s="56" t="e">
        <f>+AT24-AU24</f>
        <v>#N/A</v>
      </c>
      <c r="AW24" s="31"/>
      <c r="AX24" s="31"/>
      <c r="AY24" s="31"/>
      <c r="BA24" s="63" t="e">
        <f>IF(F24&lt;&gt;"",F24,0)</f>
        <v>#N/A</v>
      </c>
      <c r="BB24" s="63" t="e">
        <f>IF(K24&lt;&gt;"",K24,0)</f>
        <v>#N/A</v>
      </c>
      <c r="BC24" s="63" t="e">
        <f>IF(P24&lt;&gt;"",P24,0)</f>
        <v>#N/A</v>
      </c>
      <c r="BD24" s="63" t="e">
        <f>IF(U24&lt;&gt;"",U24,0)</f>
        <v>#N/A</v>
      </c>
      <c r="BE24" s="63">
        <f>IF(Z24&lt;&gt;"",Z24,0)</f>
        <v>0</v>
      </c>
      <c r="BF24" s="63" t="e">
        <f>IF(AE24&lt;&gt;"",AE24,0)</f>
        <v>#N/A</v>
      </c>
    </row>
    <row r="25" spans="2:63" ht="24" customHeight="1" thickBot="1">
      <c r="B25" s="3" t="str">
        <f>+AN60</f>
        <v>南Ｆ</v>
      </c>
      <c r="C25" s="308">
        <f>VLOOKUP("前"&amp;$B25&amp;E$31,'２部南対戦表'!$S$1:$V$89,4,FALSE)</f>
        <v>40679</v>
      </c>
      <c r="D25" s="309"/>
      <c r="E25" s="309"/>
      <c r="F25" s="309"/>
      <c r="G25" s="310"/>
      <c r="H25" s="308">
        <f>VLOOKUP("前"&amp;$B25&amp;J$31,'２部南対戦表'!$S$1:$V$89,4,FALSE)</f>
        <v>40714</v>
      </c>
      <c r="I25" s="309"/>
      <c r="J25" s="309"/>
      <c r="K25" s="309"/>
      <c r="L25" s="310"/>
      <c r="M25" s="308">
        <f>VLOOKUP("前"&amp;$B25&amp;O$31,'２部南対戦表'!$S$1:$V$89,4,FALSE)</f>
        <v>40693</v>
      </c>
      <c r="N25" s="309"/>
      <c r="O25" s="309"/>
      <c r="P25" s="309"/>
      <c r="Q25" s="310"/>
      <c r="R25" s="308">
        <f>VLOOKUP("前"&amp;$B25&amp;T$31,'２部南対戦表'!$S$1:$V$89,4,FALSE)</f>
        <v>40735</v>
      </c>
      <c r="S25" s="309"/>
      <c r="T25" s="309"/>
      <c r="U25" s="309"/>
      <c r="V25" s="310"/>
      <c r="W25" s="308">
        <f>VLOOKUP("前"&amp;$B25&amp;Y$31,'２部南対戦表'!$S$1:$V$89,4,FALSE)</f>
        <v>40700</v>
      </c>
      <c r="X25" s="309"/>
      <c r="Y25" s="309"/>
      <c r="Z25" s="309"/>
      <c r="AA25" s="310"/>
      <c r="AB25" s="491"/>
      <c r="AC25" s="492"/>
      <c r="AD25" s="492"/>
      <c r="AE25" s="492"/>
      <c r="AF25" s="504"/>
      <c r="AG25" s="264" t="str">
        <f>IF(AND($AT26=0,$AU26=0,$AV26=0),"",AT26)</f>
        <v/>
      </c>
      <c r="AH25" s="255" t="str">
        <f>IF(AND($AT26=0,$AU26=0,$AV26=0),"",AU26)</f>
        <v/>
      </c>
      <c r="AI25" s="255" t="str">
        <f>IF(AND($AT26=0,$AU26=0,$AV26=0),"",AV26)</f>
        <v/>
      </c>
      <c r="AJ25" s="455" t="str">
        <f>IF(AND($AT26=0,$AU26=0,$AV26=0),"",AW26+AP26)</f>
        <v/>
      </c>
      <c r="AK25" s="253" t="str">
        <f>IF(AND($AT26=0,$AU26=0,$AV26=0),"",AT28)</f>
        <v/>
      </c>
      <c r="AL25" s="253" t="str">
        <f>IF(AND($AT26=0,$AU26=0,$AV26=0),"",AU28)</f>
        <v/>
      </c>
      <c r="AM25" s="254" t="str">
        <f>IF(AND($AT26=0,$AU26=0,$AV26=0),"",AV28)</f>
        <v/>
      </c>
      <c r="AN25" s="267" t="str">
        <f>IF(AND($AT26=0,$AU26=0,$AV26=0),"",RANK(AY27,AY$7:AY$27))</f>
        <v/>
      </c>
      <c r="AT25" s="66" t="s">
        <v>82</v>
      </c>
      <c r="AU25" s="66" t="s">
        <v>83</v>
      </c>
      <c r="AV25" s="66" t="s">
        <v>84</v>
      </c>
      <c r="AW25" s="66" t="s">
        <v>85</v>
      </c>
      <c r="AX25" s="30"/>
      <c r="AY25" s="30"/>
      <c r="BA25" s="61">
        <f>IF(D26&lt;&gt;"",D26,0)</f>
        <v>0</v>
      </c>
      <c r="BB25" s="61">
        <f>IF(I26&lt;&gt;"",I26,0)</f>
        <v>0</v>
      </c>
      <c r="BC25" s="61">
        <f>IF(N26&lt;&gt;"",N26,0)</f>
        <v>0</v>
      </c>
      <c r="BD25" s="61">
        <f>IF(S26&lt;&gt;"",S26,0)</f>
        <v>0</v>
      </c>
      <c r="BE25" s="61">
        <f>IF(X26&lt;&gt;"",X26,0)</f>
        <v>0</v>
      </c>
      <c r="BF25" s="61">
        <f>IF(AC26&lt;&gt;"",AC26,0)</f>
        <v>0</v>
      </c>
    </row>
    <row r="26" spans="2:63" ht="24" customHeight="1">
      <c r="B26" s="423" t="str">
        <f>VLOOKUP(B25,参加チーム!$B$5:$G$73,IF($AG$3=1,4,5),FALSE)</f>
        <v>Rejenga</v>
      </c>
      <c r="C26" s="40" t="s">
        <v>74</v>
      </c>
      <c r="D26" s="41" t="str">
        <f>VLOOKUP("前"&amp;$B25&amp;E$31,'２部南対戦表'!$S$1:$V$89,2,FALSE)</f>
        <v/>
      </c>
      <c r="E26" s="41" t="str">
        <f>IF(D26&lt;&gt;"",IF(D26&gt;F26,"○",IF(D26&lt;F26,"●","△")),"-")</f>
        <v>-</v>
      </c>
      <c r="F26" s="41" t="str">
        <f>VLOOKUP("前"&amp;$B25&amp;E$31,'２部南対戦表'!$S$1:$V$89,3,FALSE)</f>
        <v/>
      </c>
      <c r="G26" s="42" t="s">
        <v>75</v>
      </c>
      <c r="H26" s="40" t="s">
        <v>74</v>
      </c>
      <c r="I26" s="41" t="str">
        <f>VLOOKUP("前"&amp;$B25&amp;J$31,'２部南対戦表'!$S$1:$V$89,2,FALSE)</f>
        <v/>
      </c>
      <c r="J26" s="41" t="str">
        <f>IF(I26&lt;&gt;"",IF(I26&gt;K26,"○",IF(I26&lt;K26,"●","△")),"-")</f>
        <v>-</v>
      </c>
      <c r="K26" s="41" t="str">
        <f>VLOOKUP("前"&amp;$B25&amp;J$31,'２部南対戦表'!$S$1:$V$89,3,FALSE)</f>
        <v/>
      </c>
      <c r="L26" s="42" t="s">
        <v>75</v>
      </c>
      <c r="M26" s="40" t="s">
        <v>74</v>
      </c>
      <c r="N26" s="41" t="str">
        <f>VLOOKUP("前"&amp;$B25&amp;O$31,'２部南対戦表'!$S$1:$V$89,2,FALSE)</f>
        <v/>
      </c>
      <c r="O26" s="41" t="str">
        <f>IF(N26&lt;&gt;"",IF(N26&gt;P26,"○",IF(N26&lt;P26,"●","△")),"-")</f>
        <v>-</v>
      </c>
      <c r="P26" s="41" t="str">
        <f>VLOOKUP("前"&amp;$B25&amp;O$31,'２部南対戦表'!$S$1:$V$89,3,FALSE)</f>
        <v/>
      </c>
      <c r="Q26" s="42" t="s">
        <v>75</v>
      </c>
      <c r="R26" s="40" t="s">
        <v>74</v>
      </c>
      <c r="S26" s="41" t="str">
        <f>VLOOKUP("前"&amp;$B25&amp;T$31,'２部南対戦表'!$S$1:$V$89,2,FALSE)</f>
        <v/>
      </c>
      <c r="T26" s="41" t="str">
        <f>IF(S26&lt;&gt;"",IF(S26&gt;U26,"○",IF(S26&lt;U26,"●","△")),"-")</f>
        <v>-</v>
      </c>
      <c r="U26" s="41" t="str">
        <f>VLOOKUP("前"&amp;$B25&amp;T$31,'２部南対戦表'!$S$1:$V$89,3,FALSE)</f>
        <v/>
      </c>
      <c r="V26" s="42" t="s">
        <v>75</v>
      </c>
      <c r="W26" s="40" t="s">
        <v>74</v>
      </c>
      <c r="X26" s="41" t="str">
        <f>VLOOKUP("前"&amp;$B25&amp;Y$31,'２部南対戦表'!$S$1:$V$89,2,FALSE)</f>
        <v/>
      </c>
      <c r="Y26" s="41" t="str">
        <f>IF(X26&lt;&gt;"",IF(X26&gt;Z26,"○",IF(X26&lt;Z26,"●","△")),"-")</f>
        <v>-</v>
      </c>
      <c r="Z26" s="41" t="str">
        <f>VLOOKUP("前"&amp;$B25&amp;Y$31,'２部南対戦表'!$S$1:$V$89,3,FALSE)</f>
        <v/>
      </c>
      <c r="AA26" s="42" t="s">
        <v>75</v>
      </c>
      <c r="AB26" s="445"/>
      <c r="AC26" s="446"/>
      <c r="AD26" s="446"/>
      <c r="AE26" s="446"/>
      <c r="AF26" s="447"/>
      <c r="AG26" s="264"/>
      <c r="AH26" s="255"/>
      <c r="AI26" s="255"/>
      <c r="AJ26" s="453"/>
      <c r="AK26" s="253"/>
      <c r="AL26" s="253"/>
      <c r="AM26" s="254"/>
      <c r="AN26" s="268"/>
      <c r="AP26" s="302"/>
      <c r="AQ26" s="60"/>
      <c r="AR26" s="319" t="s">
        <v>120</v>
      </c>
      <c r="AS26" s="60"/>
      <c r="AT26" s="32">
        <f>COUNTIF($C25:$AF28,"○")</f>
        <v>0</v>
      </c>
      <c r="AU26" s="32">
        <f>COUNTIF($C25:$AF28,"△")</f>
        <v>0</v>
      </c>
      <c r="AV26" s="32">
        <f>COUNTIF($C25:$AF28,"●")</f>
        <v>0</v>
      </c>
      <c r="AW26" s="66">
        <f>AT26*3+AU26</f>
        <v>0</v>
      </c>
      <c r="AX26" s="30"/>
      <c r="AY26" s="30"/>
      <c r="BA26" s="62">
        <f>IF(F26&lt;&gt;"",F26,0)</f>
        <v>0</v>
      </c>
      <c r="BB26" s="62">
        <f>IF(K26&lt;&gt;"",K26,0)</f>
        <v>0</v>
      </c>
      <c r="BC26" s="62">
        <f>IF(P26&lt;&gt;"",P26,0)</f>
        <v>0</v>
      </c>
      <c r="BD26" s="62">
        <f>IF(U26&lt;&gt;"",U26,0)</f>
        <v>0</v>
      </c>
      <c r="BE26" s="62">
        <f>IF(Z26&lt;&gt;"",Z26,0)</f>
        <v>0</v>
      </c>
      <c r="BF26" s="62">
        <f>IF(AE26&lt;&gt;"",AE26,0)</f>
        <v>0</v>
      </c>
      <c r="BI26" s="70"/>
      <c r="BJ26" s="70"/>
      <c r="BK26" s="70"/>
    </row>
    <row r="27" spans="2:63" ht="24" customHeight="1" thickBot="1">
      <c r="B27" s="423"/>
      <c r="C27" s="413" t="e">
        <f>VLOOKUP("後"&amp;$B25&amp;E$31,'２部南対戦表'!$S$1:$V$89,4,FALSE)</f>
        <v>#N/A</v>
      </c>
      <c r="D27" s="306"/>
      <c r="E27" s="306"/>
      <c r="F27" s="306"/>
      <c r="G27" s="307"/>
      <c r="H27" s="413" t="e">
        <f>VLOOKUP("後"&amp;$B25&amp;J$31,'２部南対戦表'!$S$1:$V$89,4,FALSE)</f>
        <v>#N/A</v>
      </c>
      <c r="I27" s="306"/>
      <c r="J27" s="306"/>
      <c r="K27" s="306"/>
      <c r="L27" s="307"/>
      <c r="M27" s="413" t="e">
        <f>VLOOKUP("後"&amp;$B25&amp;O$31,'２部南対戦表'!$S$1:$V$89,4,FALSE)</f>
        <v>#N/A</v>
      </c>
      <c r="N27" s="306"/>
      <c r="O27" s="306"/>
      <c r="P27" s="306"/>
      <c r="Q27" s="307"/>
      <c r="R27" s="413" t="e">
        <f>VLOOKUP("後"&amp;$B25&amp;T$31,'２部南対戦表'!$S$1:$V$89,4,FALSE)</f>
        <v>#N/A</v>
      </c>
      <c r="S27" s="306"/>
      <c r="T27" s="306"/>
      <c r="U27" s="306"/>
      <c r="V27" s="307"/>
      <c r="W27" s="413" t="e">
        <f>VLOOKUP("後"&amp;$B25&amp;Y$31,'２部南対戦表'!$S$1:$V$89,4,FALSE)</f>
        <v>#N/A</v>
      </c>
      <c r="X27" s="306"/>
      <c r="Y27" s="306"/>
      <c r="Z27" s="306"/>
      <c r="AA27" s="307"/>
      <c r="AB27" s="445"/>
      <c r="AC27" s="446"/>
      <c r="AD27" s="446"/>
      <c r="AE27" s="446"/>
      <c r="AF27" s="447"/>
      <c r="AG27" s="264"/>
      <c r="AH27" s="255"/>
      <c r="AI27" s="255"/>
      <c r="AJ27" s="453"/>
      <c r="AK27" s="253"/>
      <c r="AL27" s="253"/>
      <c r="AM27" s="254"/>
      <c r="AN27" s="268"/>
      <c r="AP27" s="303"/>
      <c r="AQ27" s="60"/>
      <c r="AR27" s="320"/>
      <c r="AS27" s="60"/>
      <c r="AT27" s="74" t="s">
        <v>86</v>
      </c>
      <c r="AU27" s="74" t="s">
        <v>87</v>
      </c>
      <c r="AV27" s="74" t="s">
        <v>88</v>
      </c>
      <c r="AW27" s="31"/>
      <c r="AX27" s="31" t="s">
        <v>94</v>
      </c>
      <c r="AY27" s="64">
        <f>IF(AND(AT26=0,AU26=0,AV26=0),0,+AJ25*1000+AM25+IF(AR26=$AT$4,100,0)+IF(AR26=$AV$4,-100,0))</f>
        <v>0</v>
      </c>
      <c r="BA27" s="62" t="e">
        <f>IF(D28&lt;&gt;"",D28,0)</f>
        <v>#N/A</v>
      </c>
      <c r="BB27" s="62" t="e">
        <f>IF(I28&lt;&gt;"",I28,0)</f>
        <v>#N/A</v>
      </c>
      <c r="BC27" s="62" t="e">
        <f>IF(N28&lt;&gt;"",N28,0)</f>
        <v>#N/A</v>
      </c>
      <c r="BD27" s="62" t="e">
        <f>IF(S28&lt;&gt;"",S28,0)</f>
        <v>#N/A</v>
      </c>
      <c r="BE27" s="62" t="e">
        <f>IF(X28&lt;&gt;"",X28,0)</f>
        <v>#N/A</v>
      </c>
      <c r="BF27" s="62">
        <f>IF(AC28&lt;&gt;"",AC28,0)</f>
        <v>0</v>
      </c>
    </row>
    <row r="28" spans="2:63" ht="24" customHeight="1" thickBot="1">
      <c r="B28" s="424"/>
      <c r="C28" s="44" t="s">
        <v>74</v>
      </c>
      <c r="D28" s="45" t="e">
        <f>VLOOKUP("後"&amp;$B25&amp;E$31,'２部南対戦表'!$S$1:$V$89,2,FALSE)</f>
        <v>#N/A</v>
      </c>
      <c r="E28" s="45" t="e">
        <f>IF(D28&lt;&gt;"",IF(D28&gt;F28,"○",IF(D28&lt;F28,"●","△")),"")</f>
        <v>#N/A</v>
      </c>
      <c r="F28" s="45" t="e">
        <f>VLOOKUP("後"&amp;$B25&amp;E$31,'２部南対戦表'!$S$1:$V$89,3,FALSE)</f>
        <v>#N/A</v>
      </c>
      <c r="G28" s="46" t="s">
        <v>75</v>
      </c>
      <c r="H28" s="44" t="s">
        <v>74</v>
      </c>
      <c r="I28" s="45" t="e">
        <f>VLOOKUP("後"&amp;$B25&amp;J$31,'２部南対戦表'!$S$1:$V$89,2,FALSE)</f>
        <v>#N/A</v>
      </c>
      <c r="J28" s="45" t="e">
        <f>IF(I28&lt;&gt;"",IF(I28&gt;K28,"○",IF(I28&lt;K28,"●","△")),"")</f>
        <v>#N/A</v>
      </c>
      <c r="K28" s="45" t="e">
        <f>VLOOKUP("後"&amp;$B25&amp;J$31,'２部南対戦表'!$S$1:$V$89,3,FALSE)</f>
        <v>#N/A</v>
      </c>
      <c r="L28" s="46" t="s">
        <v>75</v>
      </c>
      <c r="M28" s="44" t="s">
        <v>74</v>
      </c>
      <c r="N28" s="45" t="e">
        <f>VLOOKUP("後"&amp;$B25&amp;O$31,'２部南対戦表'!$S$1:$V$89,2,FALSE)</f>
        <v>#N/A</v>
      </c>
      <c r="O28" s="45" t="e">
        <f>IF(N28&lt;&gt;"",IF(N28&gt;P28,"○",IF(N28&lt;P28,"●","△")),"")</f>
        <v>#N/A</v>
      </c>
      <c r="P28" s="45" t="e">
        <f>VLOOKUP("後"&amp;$B25&amp;O$31,'２部南対戦表'!$S$1:$V$89,3,FALSE)</f>
        <v>#N/A</v>
      </c>
      <c r="Q28" s="46" t="s">
        <v>75</v>
      </c>
      <c r="R28" s="44" t="s">
        <v>74</v>
      </c>
      <c r="S28" s="45" t="e">
        <f>VLOOKUP("後"&amp;$B25&amp;T$31,'２部南対戦表'!$S$1:$V$89,2,FALSE)</f>
        <v>#N/A</v>
      </c>
      <c r="T28" s="45" t="e">
        <f>IF(S28&lt;&gt;"",IF(S28&gt;U28,"○",IF(S28&lt;U28,"●","△")),"")</f>
        <v>#N/A</v>
      </c>
      <c r="U28" s="45" t="e">
        <f>VLOOKUP("後"&amp;$B25&amp;T$31,'２部南対戦表'!$S$1:$V$89,3,FALSE)</f>
        <v>#N/A</v>
      </c>
      <c r="V28" s="46" t="s">
        <v>75</v>
      </c>
      <c r="W28" s="44" t="s">
        <v>74</v>
      </c>
      <c r="X28" s="45" t="e">
        <f>VLOOKUP("後"&amp;$B25&amp;Y$31,'２部南対戦表'!$S$1:$V$89,2,FALSE)</f>
        <v>#N/A</v>
      </c>
      <c r="Y28" s="45" t="e">
        <f>IF(X28&lt;&gt;"",IF(X28&gt;Z28,"○",IF(X28&lt;Z28,"●","△")),"")</f>
        <v>#N/A</v>
      </c>
      <c r="Z28" s="45" t="e">
        <f>VLOOKUP("後"&amp;$B25&amp;Y$31,'２部南対戦表'!$S$1:$V$89,3,FALSE)</f>
        <v>#N/A</v>
      </c>
      <c r="AA28" s="46" t="s">
        <v>75</v>
      </c>
      <c r="AB28" s="448"/>
      <c r="AC28" s="449"/>
      <c r="AD28" s="449"/>
      <c r="AE28" s="449"/>
      <c r="AF28" s="450"/>
      <c r="AG28" s="318"/>
      <c r="AH28" s="256"/>
      <c r="AI28" s="256"/>
      <c r="AJ28" s="454"/>
      <c r="AK28" s="316"/>
      <c r="AL28" s="316"/>
      <c r="AM28" s="260"/>
      <c r="AN28" s="317"/>
      <c r="AT28" s="74" t="e">
        <f>SUM(BA25:BF25)+SUM(BA27:BF27)</f>
        <v>#N/A</v>
      </c>
      <c r="AU28" s="74" t="e">
        <f>SUM(BA26:BF26)+SUM(BA28:BF28)</f>
        <v>#N/A</v>
      </c>
      <c r="AV28" s="56" t="e">
        <f>+AT28-AU28</f>
        <v>#N/A</v>
      </c>
      <c r="AW28" s="31"/>
      <c r="AX28" s="31"/>
      <c r="AY28" s="31"/>
      <c r="BA28" s="63" t="e">
        <f>IF(F28&lt;&gt;"",F28,0)</f>
        <v>#N/A</v>
      </c>
      <c r="BB28" s="63" t="e">
        <f>IF(K28&lt;&gt;"",K28,0)</f>
        <v>#N/A</v>
      </c>
      <c r="BC28" s="63" t="e">
        <f>IF(P28&lt;&gt;"",P28,0)</f>
        <v>#N/A</v>
      </c>
      <c r="BD28" s="63" t="e">
        <f>IF(U28&lt;&gt;"",U28,0)</f>
        <v>#N/A</v>
      </c>
      <c r="BE28" s="63" t="e">
        <f>IF(Z28&lt;&gt;"",Z28,0)</f>
        <v>#N/A</v>
      </c>
      <c r="BF28" s="63">
        <f>IF(AE28&lt;&gt;"",AE28,0)</f>
        <v>0</v>
      </c>
    </row>
    <row r="29" spans="2:63" ht="30" customHeight="1">
      <c r="B29" s="86"/>
    </row>
    <row r="31" spans="2:63">
      <c r="B31" s="11"/>
      <c r="C31" s="12"/>
      <c r="D31" s="12"/>
      <c r="E31" s="12" t="str">
        <f>+B5</f>
        <v>南Ａ</v>
      </c>
      <c r="F31" s="12"/>
      <c r="G31" s="12"/>
      <c r="H31" s="12"/>
      <c r="I31" s="12"/>
      <c r="J31" s="12" t="str">
        <f>+B9</f>
        <v>南Ｂ</v>
      </c>
      <c r="K31" s="12"/>
      <c r="L31" s="12"/>
      <c r="M31" s="12"/>
      <c r="N31" s="12"/>
      <c r="O31" s="12" t="str">
        <f>+B13</f>
        <v>南Ｃ</v>
      </c>
      <c r="P31" s="12"/>
      <c r="Q31" s="12"/>
      <c r="R31" s="12"/>
      <c r="S31" s="12"/>
      <c r="T31" s="12" t="str">
        <f>+B17</f>
        <v>南Ｄ</v>
      </c>
      <c r="U31" s="12"/>
      <c r="V31" s="12"/>
      <c r="W31" s="12"/>
      <c r="X31" s="12"/>
      <c r="Y31" s="12" t="str">
        <f>+B21</f>
        <v>南Ｅ</v>
      </c>
      <c r="Z31" s="12"/>
      <c r="AA31" s="12"/>
      <c r="AB31" s="12"/>
      <c r="AC31" s="12"/>
      <c r="AD31" s="12" t="str">
        <f>+B25</f>
        <v>南Ｆ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3"/>
    </row>
    <row r="33" spans="2:42" ht="17.25">
      <c r="B33" s="3" t="s">
        <v>17</v>
      </c>
      <c r="C33" s="308">
        <f>VLOOKUP("前"&amp;$B33&amp;E$31,'２部南対戦表'!$S$1:$V$89,4,FALSE)</f>
        <v>40679</v>
      </c>
      <c r="D33" s="309"/>
      <c r="E33" s="309"/>
      <c r="F33" s="309"/>
      <c r="G33" s="310"/>
    </row>
    <row r="34" spans="2:42" ht="17.25">
      <c r="B34" s="423" t="str">
        <f>VLOOKUP(B33,参加チーム!$B$5:$G$73,IF($AG$3=1,3,4),FALSE)</f>
        <v>Rejenga Futsal Club</v>
      </c>
      <c r="C34" s="40" t="s">
        <v>74</v>
      </c>
      <c r="D34" s="41" t="str">
        <f>VLOOKUP("前"&amp;$B33&amp;E$31,'２部南対戦表'!$S$1:$V$89,2,FALSE)</f>
        <v/>
      </c>
      <c r="E34" s="41" t="str">
        <f>IF(D34&lt;&gt;"",IF(D34&gt;F34,"○",IF(D34&lt;F34,"●","△")),"-")</f>
        <v>-</v>
      </c>
      <c r="F34" s="41" t="str">
        <f>VLOOKUP("前"&amp;$B33&amp;E$31,'２部南対戦表'!$S$1:$V$89,3,FALSE)</f>
        <v/>
      </c>
      <c r="G34" s="42" t="s">
        <v>75</v>
      </c>
    </row>
    <row r="35" spans="2:42" ht="17.25">
      <c r="B35" s="423"/>
      <c r="C35" s="413" t="e">
        <f>VLOOKUP("後"&amp;$B33&amp;E$31,'２部南対戦表'!$S$1:$V$89,4,FALSE)</f>
        <v>#N/A</v>
      </c>
      <c r="D35" s="306"/>
      <c r="E35" s="306"/>
      <c r="F35" s="306"/>
      <c r="G35" s="307"/>
    </row>
    <row r="36" spans="2:42" ht="18" thickBot="1">
      <c r="B36" s="424"/>
      <c r="C36" s="44" t="s">
        <v>74</v>
      </c>
      <c r="D36" s="45" t="e">
        <f>VLOOKUP("後"&amp;$B33&amp;E$31,'２部南対戦表'!$S$1:$V$89,2,FALSE)</f>
        <v>#N/A</v>
      </c>
      <c r="E36" s="45" t="e">
        <f>IF(D36&lt;&gt;"",IF(D36&gt;F36,"○",IF(D36&lt;F36,"●","△")),"")</f>
        <v>#N/A</v>
      </c>
      <c r="F36" s="45" t="e">
        <f>VLOOKUP("後"&amp;$B33&amp;E$31,'２部南対戦表'!$S$1:$V$89,3,FALSE)</f>
        <v>#N/A</v>
      </c>
      <c r="G36" s="46" t="s">
        <v>75</v>
      </c>
    </row>
    <row r="37" spans="2:42">
      <c r="O37" s="503"/>
      <c r="P37" s="503"/>
      <c r="Q37" s="503"/>
      <c r="R37" s="503"/>
      <c r="S37" s="503"/>
      <c r="T37" s="503"/>
      <c r="U37" s="503"/>
    </row>
    <row r="38" spans="2:42">
      <c r="O38" s="99"/>
      <c r="P38" s="99"/>
      <c r="Q38" s="99"/>
      <c r="R38" s="99"/>
      <c r="S38" s="99"/>
      <c r="T38" s="99"/>
      <c r="U38" s="99"/>
    </row>
    <row r="39" spans="2:42">
      <c r="O39" s="99"/>
      <c r="P39" s="99"/>
      <c r="Q39" s="99"/>
      <c r="R39" s="99"/>
      <c r="S39" s="99"/>
      <c r="T39" s="99"/>
      <c r="U39" s="99"/>
      <c r="AG39" s="247" t="s">
        <v>10</v>
      </c>
      <c r="AH39" s="248"/>
      <c r="AI39" s="248"/>
      <c r="AJ39" s="248"/>
      <c r="AK39" s="248"/>
      <c r="AL39" s="248"/>
      <c r="AM39" s="248"/>
      <c r="AN39" s="249"/>
    </row>
    <row r="40" spans="2:42">
      <c r="O40" s="503"/>
      <c r="P40" s="503"/>
      <c r="Q40" s="503"/>
      <c r="R40" s="503"/>
      <c r="S40" s="503"/>
      <c r="T40" s="503"/>
      <c r="U40" s="503"/>
      <c r="AG40" s="250"/>
      <c r="AH40" s="251"/>
      <c r="AI40" s="251"/>
      <c r="AJ40" s="251"/>
      <c r="AK40" s="251"/>
      <c r="AL40" s="251"/>
      <c r="AM40" s="251"/>
      <c r="AN40" s="252"/>
      <c r="AP40" s="70" t="s">
        <v>99</v>
      </c>
    </row>
    <row r="41" spans="2:42">
      <c r="O41" s="503"/>
      <c r="P41" s="503"/>
      <c r="Q41" s="503"/>
      <c r="R41" s="503"/>
      <c r="S41" s="503"/>
      <c r="T41" s="503"/>
      <c r="U41" s="503"/>
      <c r="AG41" s="56"/>
      <c r="AH41" s="82"/>
      <c r="AI41" s="82"/>
      <c r="AJ41" s="82"/>
      <c r="AK41" s="82"/>
      <c r="AL41" s="82"/>
      <c r="AM41" s="82"/>
      <c r="AN41" s="56"/>
    </row>
    <row r="42" spans="2:42">
      <c r="O42" s="503"/>
      <c r="P42" s="503"/>
      <c r="Q42" s="503"/>
      <c r="R42" s="503"/>
      <c r="S42" s="503"/>
      <c r="T42" s="503"/>
      <c r="U42" s="503"/>
      <c r="AG42" s="70" t="str">
        <f>+AN5</f>
        <v/>
      </c>
      <c r="AH42" s="69" t="str">
        <f>+B6</f>
        <v>かちかち山</v>
      </c>
      <c r="AI42" s="69"/>
      <c r="AJ42" s="69"/>
      <c r="AK42" s="69"/>
      <c r="AL42" s="69"/>
      <c r="AM42" s="69"/>
      <c r="AN42" s="70" t="str">
        <f>+B5</f>
        <v>南Ａ</v>
      </c>
      <c r="AP42" s="70">
        <f>+AP6</f>
        <v>0</v>
      </c>
    </row>
    <row r="43" spans="2:42">
      <c r="O43" s="503"/>
      <c r="P43" s="503"/>
      <c r="Q43" s="503"/>
      <c r="R43" s="503"/>
      <c r="S43" s="503"/>
      <c r="T43" s="503"/>
      <c r="U43" s="503"/>
      <c r="AG43" s="70" t="str">
        <f>+AN9</f>
        <v/>
      </c>
      <c r="AH43" s="69" t="str">
        <f>+B10</f>
        <v>azul</v>
      </c>
      <c r="AI43" s="69"/>
      <c r="AJ43" s="69"/>
      <c r="AK43" s="69"/>
      <c r="AL43" s="69"/>
      <c r="AM43" s="69"/>
      <c r="AN43" s="70" t="str">
        <f>+B9</f>
        <v>南Ｂ</v>
      </c>
      <c r="AP43" s="70">
        <f>+AP10</f>
        <v>0</v>
      </c>
    </row>
    <row r="44" spans="2:42">
      <c r="O44" s="503"/>
      <c r="P44" s="503"/>
      <c r="Q44" s="503"/>
      <c r="R44" s="503"/>
      <c r="S44" s="503"/>
      <c r="T44" s="503"/>
      <c r="U44" s="503"/>
      <c r="AG44" s="70" t="str">
        <f>+AN13</f>
        <v/>
      </c>
      <c r="AH44" s="69" t="str">
        <f>+B14</f>
        <v>zoorasia</v>
      </c>
      <c r="AI44" s="69"/>
      <c r="AJ44" s="69"/>
      <c r="AK44" s="69"/>
      <c r="AL44" s="69"/>
      <c r="AM44" s="69"/>
      <c r="AN44" s="70" t="str">
        <f>+B13</f>
        <v>南Ｃ</v>
      </c>
      <c r="AP44" s="70">
        <f>+AP14</f>
        <v>0</v>
      </c>
    </row>
    <row r="45" spans="2:42">
      <c r="AG45" s="70" t="str">
        <f>+AN17</f>
        <v/>
      </c>
      <c r="AH45" s="69" t="str">
        <f>+B18</f>
        <v>Craque</v>
      </c>
      <c r="AI45" s="69"/>
      <c r="AJ45" s="69"/>
      <c r="AK45" s="69"/>
      <c r="AL45" s="69"/>
      <c r="AM45" s="69"/>
      <c r="AN45" s="70" t="str">
        <f>+B17</f>
        <v>南Ｄ</v>
      </c>
      <c r="AP45" s="70">
        <f>+AP18</f>
        <v>0</v>
      </c>
    </row>
    <row r="46" spans="2:42">
      <c r="AG46" s="70" t="str">
        <f>+AN21</f>
        <v/>
      </c>
      <c r="AH46" s="69" t="str">
        <f>+B22</f>
        <v>BOAVISTA</v>
      </c>
      <c r="AI46" s="69"/>
      <c r="AJ46" s="69"/>
      <c r="AK46" s="69"/>
      <c r="AL46" s="69"/>
      <c r="AM46" s="69"/>
      <c r="AN46" s="70" t="str">
        <f>+B21</f>
        <v>南Ｅ</v>
      </c>
      <c r="AP46" s="70">
        <f>+AP22</f>
        <v>0</v>
      </c>
    </row>
    <row r="47" spans="2:42">
      <c r="AG47" s="70" t="str">
        <f>+AN25</f>
        <v/>
      </c>
      <c r="AH47" s="69" t="str">
        <f>+B26</f>
        <v>Rejenga</v>
      </c>
      <c r="AI47" s="69"/>
      <c r="AJ47" s="69"/>
      <c r="AK47" s="69"/>
      <c r="AL47" s="69"/>
      <c r="AM47" s="69"/>
      <c r="AN47" s="70" t="str">
        <f>+B25</f>
        <v>南Ｆ</v>
      </c>
      <c r="AP47" s="70">
        <f>+AP26</f>
        <v>0</v>
      </c>
    </row>
    <row r="48" spans="2:42">
      <c r="AG48" s="70"/>
      <c r="AH48" s="69"/>
      <c r="AI48" s="69"/>
      <c r="AJ48" s="69"/>
      <c r="AK48" s="69"/>
      <c r="AL48" s="69"/>
      <c r="AM48" s="69"/>
      <c r="AN48" s="70"/>
      <c r="AP48" s="70"/>
    </row>
    <row r="49" spans="33:42">
      <c r="AG49" s="70"/>
      <c r="AH49" s="69"/>
      <c r="AI49" s="69"/>
      <c r="AJ49" s="69"/>
      <c r="AK49" s="69"/>
      <c r="AL49" s="69"/>
      <c r="AM49" s="69"/>
      <c r="AN49" s="70"/>
      <c r="AP49" s="70"/>
    </row>
    <row r="51" spans="33:42" ht="14.25" customHeight="1">
      <c r="AG51" s="461" t="s">
        <v>1</v>
      </c>
      <c r="AH51" s="462"/>
      <c r="AI51" s="462"/>
      <c r="AJ51" s="462"/>
      <c r="AK51" s="462"/>
      <c r="AL51" s="462"/>
      <c r="AM51" s="462"/>
      <c r="AN51" s="463"/>
    </row>
    <row r="52" spans="33:42">
      <c r="AG52" s="464"/>
      <c r="AH52" s="465"/>
      <c r="AI52" s="465"/>
      <c r="AJ52" s="465"/>
      <c r="AK52" s="465"/>
      <c r="AL52" s="465"/>
      <c r="AM52" s="465"/>
      <c r="AN52" s="466"/>
    </row>
    <row r="53" spans="33:42">
      <c r="AG53" s="467"/>
      <c r="AH53" s="468"/>
      <c r="AI53" s="468"/>
      <c r="AJ53" s="468"/>
      <c r="AK53" s="468"/>
      <c r="AL53" s="468"/>
      <c r="AM53" s="468"/>
      <c r="AN53" s="469"/>
      <c r="AP53" s="70" t="s">
        <v>99</v>
      </c>
    </row>
    <row r="55" spans="33:42">
      <c r="AG55" s="72">
        <v>1</v>
      </c>
      <c r="AH55" s="71" t="s">
        <v>331</v>
      </c>
      <c r="AI55" s="71"/>
      <c r="AJ55" s="71"/>
      <c r="AK55" s="71"/>
      <c r="AL55" s="71"/>
      <c r="AM55" s="71"/>
      <c r="AN55" s="72" t="s">
        <v>39</v>
      </c>
      <c r="AP55" s="70"/>
    </row>
    <row r="56" spans="33:42">
      <c r="AG56" s="72">
        <v>2</v>
      </c>
      <c r="AH56" s="71" t="s">
        <v>362</v>
      </c>
      <c r="AI56" s="71"/>
      <c r="AJ56" s="71"/>
      <c r="AK56" s="71"/>
      <c r="AL56" s="71"/>
      <c r="AM56" s="71"/>
      <c r="AN56" s="72" t="s">
        <v>2</v>
      </c>
      <c r="AP56" s="70"/>
    </row>
    <row r="57" spans="33:42">
      <c r="AG57" s="72">
        <v>3</v>
      </c>
      <c r="AH57" s="71" t="s">
        <v>361</v>
      </c>
      <c r="AI57" s="71"/>
      <c r="AJ57" s="71"/>
      <c r="AK57" s="71"/>
      <c r="AL57" s="71"/>
      <c r="AM57" s="71"/>
      <c r="AN57" s="72" t="s">
        <v>3</v>
      </c>
      <c r="AP57" s="70"/>
    </row>
    <row r="58" spans="33:42">
      <c r="AG58" s="72">
        <v>4</v>
      </c>
      <c r="AH58" s="71" t="s">
        <v>195</v>
      </c>
      <c r="AI58" s="71"/>
      <c r="AJ58" s="71"/>
      <c r="AK58" s="71"/>
      <c r="AL58" s="71"/>
      <c r="AM58" s="71"/>
      <c r="AN58" s="72" t="s">
        <v>4</v>
      </c>
      <c r="AP58" s="70"/>
    </row>
    <row r="59" spans="33:42">
      <c r="AG59" s="72">
        <v>5</v>
      </c>
      <c r="AH59" s="71" t="s">
        <v>332</v>
      </c>
      <c r="AI59" s="71"/>
      <c r="AJ59" s="71"/>
      <c r="AK59" s="71"/>
      <c r="AL59" s="71"/>
      <c r="AM59" s="71"/>
      <c r="AN59" s="72" t="s">
        <v>6</v>
      </c>
      <c r="AP59" s="70"/>
    </row>
    <row r="60" spans="33:42">
      <c r="AG60" s="72">
        <v>6</v>
      </c>
      <c r="AH60" s="71" t="s">
        <v>333</v>
      </c>
      <c r="AI60" s="71"/>
      <c r="AJ60" s="71"/>
      <c r="AK60" s="71"/>
      <c r="AL60" s="71"/>
      <c r="AM60" s="71"/>
      <c r="AN60" s="72" t="s">
        <v>7</v>
      </c>
      <c r="AP60" s="70"/>
    </row>
    <row r="61" spans="33:42">
      <c r="AG61" s="72"/>
      <c r="AH61" s="71"/>
      <c r="AI61" s="71"/>
      <c r="AJ61" s="71"/>
      <c r="AK61" s="71"/>
      <c r="AL61" s="71"/>
      <c r="AM61" s="71"/>
      <c r="AN61" s="72"/>
      <c r="AP61" s="70"/>
    </row>
    <row r="62" spans="33:42">
      <c r="AG62" s="72"/>
      <c r="AH62" s="71"/>
      <c r="AI62" s="71"/>
      <c r="AJ62" s="71"/>
      <c r="AK62" s="71"/>
      <c r="AL62" s="71"/>
      <c r="AM62" s="71"/>
      <c r="AN62" s="72"/>
      <c r="AP62" s="70"/>
    </row>
  </sheetData>
  <sortState ref="AG55:AN60">
    <sortCondition ref="AG55:AG60"/>
  </sortState>
  <mergeCells count="155">
    <mergeCell ref="AG51:AN53"/>
    <mergeCell ref="AG39:AN40"/>
    <mergeCell ref="C35:G35"/>
    <mergeCell ref="B10:B12"/>
    <mergeCell ref="Q44:U44"/>
    <mergeCell ref="O41:P41"/>
    <mergeCell ref="Q41:U41"/>
    <mergeCell ref="O42:P42"/>
    <mergeCell ref="Q42:U42"/>
    <mergeCell ref="O43:P43"/>
    <mergeCell ref="Q43:U43"/>
    <mergeCell ref="O44:P44"/>
    <mergeCell ref="C33:G33"/>
    <mergeCell ref="B34:B36"/>
    <mergeCell ref="AB21:AF21"/>
    <mergeCell ref="AB25:AF28"/>
    <mergeCell ref="H27:L27"/>
    <mergeCell ref="H25:L25"/>
    <mergeCell ref="R23:V23"/>
    <mergeCell ref="R21:V21"/>
    <mergeCell ref="M21:Q21"/>
    <mergeCell ref="R25:V25"/>
    <mergeCell ref="H23:L23"/>
    <mergeCell ref="H17:L17"/>
    <mergeCell ref="AG9:AG12"/>
    <mergeCell ref="AH9:AH12"/>
    <mergeCell ref="AH17:AH20"/>
    <mergeCell ref="AI9:AI12"/>
    <mergeCell ref="W17:AA17"/>
    <mergeCell ref="AI5:AI8"/>
    <mergeCell ref="AH5:AH8"/>
    <mergeCell ref="AH13:AH16"/>
    <mergeCell ref="AG17:AG20"/>
    <mergeCell ref="AB9:AF9"/>
    <mergeCell ref="AG13:AG16"/>
    <mergeCell ref="AB15:AF15"/>
    <mergeCell ref="AB11:AF11"/>
    <mergeCell ref="AG5:AG8"/>
    <mergeCell ref="AB19:AF19"/>
    <mergeCell ref="W19:AA19"/>
    <mergeCell ref="B6:B8"/>
    <mergeCell ref="C4:G4"/>
    <mergeCell ref="H4:L4"/>
    <mergeCell ref="M4:Q4"/>
    <mergeCell ref="M7:Q7"/>
    <mergeCell ref="M5:Q5"/>
    <mergeCell ref="W4:AA4"/>
    <mergeCell ref="W5:AA5"/>
    <mergeCell ref="B14:B16"/>
    <mergeCell ref="H13:L13"/>
    <mergeCell ref="R13:V13"/>
    <mergeCell ref="W13:AA13"/>
    <mergeCell ref="R5:V5"/>
    <mergeCell ref="R9:V9"/>
    <mergeCell ref="W7:AA7"/>
    <mergeCell ref="W15:AA15"/>
    <mergeCell ref="W9:AA9"/>
    <mergeCell ref="M9:Q9"/>
    <mergeCell ref="M13:Q16"/>
    <mergeCell ref="W11:AA11"/>
    <mergeCell ref="O40:P40"/>
    <mergeCell ref="Q40:U40"/>
    <mergeCell ref="W21:AA24"/>
    <mergeCell ref="Q37:U37"/>
    <mergeCell ref="O37:P37"/>
    <mergeCell ref="W27:AA27"/>
    <mergeCell ref="R27:V27"/>
    <mergeCell ref="R15:V15"/>
    <mergeCell ref="R11:V11"/>
    <mergeCell ref="M11:Q11"/>
    <mergeCell ref="C17:G17"/>
    <mergeCell ref="C23:G23"/>
    <mergeCell ref="AB4:AF4"/>
    <mergeCell ref="C5:G8"/>
    <mergeCell ref="AB5:AF5"/>
    <mergeCell ref="AB7:AF7"/>
    <mergeCell ref="H5:L5"/>
    <mergeCell ref="H7:L7"/>
    <mergeCell ref="R4:V4"/>
    <mergeCell ref="R7:V7"/>
    <mergeCell ref="C11:G11"/>
    <mergeCell ref="H9:L12"/>
    <mergeCell ref="C9:G9"/>
    <mergeCell ref="C13:G13"/>
    <mergeCell ref="C15:G15"/>
    <mergeCell ref="H15:L15"/>
    <mergeCell ref="AB13:AF13"/>
    <mergeCell ref="B26:B28"/>
    <mergeCell ref="B18:B20"/>
    <mergeCell ref="C27:G27"/>
    <mergeCell ref="C25:G25"/>
    <mergeCell ref="AB17:AF17"/>
    <mergeCell ref="H21:L21"/>
    <mergeCell ref="AI13:AI16"/>
    <mergeCell ref="AH25:AH28"/>
    <mergeCell ref="AH21:AH24"/>
    <mergeCell ref="B22:B24"/>
    <mergeCell ref="C19:G19"/>
    <mergeCell ref="C21:G21"/>
    <mergeCell ref="AG21:AG24"/>
    <mergeCell ref="AG25:AG28"/>
    <mergeCell ref="M27:Q27"/>
    <mergeCell ref="M25:Q25"/>
    <mergeCell ref="AI25:AI28"/>
    <mergeCell ref="H19:L19"/>
    <mergeCell ref="R17:V20"/>
    <mergeCell ref="M17:Q17"/>
    <mergeCell ref="M19:Q19"/>
    <mergeCell ref="M23:Q23"/>
    <mergeCell ref="AB23:AF23"/>
    <mergeCell ref="W25:AA25"/>
    <mergeCell ref="AJ25:AJ28"/>
    <mergeCell ref="AI17:AI20"/>
    <mergeCell ref="AI21:AI24"/>
    <mergeCell ref="AJ21:AJ24"/>
    <mergeCell ref="AJ17:AJ20"/>
    <mergeCell ref="AN13:AN16"/>
    <mergeCell ref="AN9:AN12"/>
    <mergeCell ref="AL5:AL8"/>
    <mergeCell ref="AM17:AM20"/>
    <mergeCell ref="AN17:AN20"/>
    <mergeCell ref="AM9:AM12"/>
    <mergeCell ref="AJ9:AJ12"/>
    <mergeCell ref="AJ5:AJ8"/>
    <mergeCell ref="AJ13:AJ16"/>
    <mergeCell ref="AK9:AK12"/>
    <mergeCell ref="AK5:AK8"/>
    <mergeCell ref="AL17:AL20"/>
    <mergeCell ref="AK13:AK16"/>
    <mergeCell ref="AL13:AL16"/>
    <mergeCell ref="AK17:AK20"/>
    <mergeCell ref="AL9:AL12"/>
    <mergeCell ref="AK25:AK28"/>
    <mergeCell ref="AK21:AK24"/>
    <mergeCell ref="AR22:AR23"/>
    <mergeCell ref="AR26:AR27"/>
    <mergeCell ref="AP26:AP27"/>
    <mergeCell ref="AN25:AN28"/>
    <mergeCell ref="AN21:AN24"/>
    <mergeCell ref="AL25:AL28"/>
    <mergeCell ref="AM25:AM28"/>
    <mergeCell ref="AP22:AP23"/>
    <mergeCell ref="AR6:AR7"/>
    <mergeCell ref="AR10:AR11"/>
    <mergeCell ref="AR14:AR15"/>
    <mergeCell ref="AR18:AR19"/>
    <mergeCell ref="AL21:AL24"/>
    <mergeCell ref="AM21:AM24"/>
    <mergeCell ref="AN5:AN8"/>
    <mergeCell ref="AM5:AM8"/>
    <mergeCell ref="AM13:AM16"/>
    <mergeCell ref="AP6:AP7"/>
    <mergeCell ref="AP10:AP11"/>
    <mergeCell ref="AP14:AP15"/>
    <mergeCell ref="AP18:AP19"/>
  </mergeCells>
  <phoneticPr fontId="4"/>
  <conditionalFormatting sqref="AR6:AR7">
    <cfRule type="expression" dxfId="11" priority="13" stopIfTrue="1">
      <formula>$BB6=$BF$4</formula>
    </cfRule>
    <cfRule type="expression" dxfId="10" priority="14" stopIfTrue="1">
      <formula>$BB6=$BD$4</formula>
    </cfRule>
  </conditionalFormatting>
  <conditionalFormatting sqref="AR14:AR15">
    <cfRule type="expression" dxfId="9" priority="9" stopIfTrue="1">
      <formula>$BB14=$BF$4</formula>
    </cfRule>
    <cfRule type="expression" dxfId="8" priority="10" stopIfTrue="1">
      <formula>$BB14=$BD$4</formula>
    </cfRule>
  </conditionalFormatting>
  <conditionalFormatting sqref="AR18:AR19">
    <cfRule type="expression" dxfId="7" priority="7" stopIfTrue="1">
      <formula>$BB18=$BF$4</formula>
    </cfRule>
    <cfRule type="expression" dxfId="6" priority="8" stopIfTrue="1">
      <formula>$BB18=$BD$4</formula>
    </cfRule>
  </conditionalFormatting>
  <conditionalFormatting sqref="AR22:AR23">
    <cfRule type="expression" dxfId="5" priority="5" stopIfTrue="1">
      <formula>$BB22=$BF$4</formula>
    </cfRule>
    <cfRule type="expression" dxfId="4" priority="6" stopIfTrue="1">
      <formula>$BB22=$BD$4</formula>
    </cfRule>
  </conditionalFormatting>
  <conditionalFormatting sqref="AR26:AR27">
    <cfRule type="expression" dxfId="3" priority="3" stopIfTrue="1">
      <formula>$BB26=$BF$4</formula>
    </cfRule>
    <cfRule type="expression" dxfId="2" priority="4" stopIfTrue="1">
      <formula>$BB26=$BD$4</formula>
    </cfRule>
  </conditionalFormatting>
  <conditionalFormatting sqref="AR10:AR11">
    <cfRule type="expression" dxfId="1" priority="1" stopIfTrue="1">
      <formula>$BB10=$BF$4</formula>
    </cfRule>
    <cfRule type="expression" dxfId="0" priority="2" stopIfTrue="1">
      <formula>$BB10=$BD$4</formula>
    </cfRule>
  </conditionalFormatting>
  <dataValidations count="1">
    <dataValidation type="list" allowBlank="1" showInputMessage="1" showErrorMessage="1" sqref="AR6:AR7 AR26:AR27 AR14:AR15 AR18:AR19 AR22:AR23 AR10:AR11">
      <formula1>"　,○,●"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8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H120"/>
  <sheetViews>
    <sheetView view="pageBreakPreview" zoomScale="85" zoomScaleNormal="55" zoomScaleSheetLayoutView="85" workbookViewId="0">
      <selection activeCell="AM11" sqref="AM11"/>
    </sheetView>
  </sheetViews>
  <sheetFormatPr defaultRowHeight="14.25"/>
  <cols>
    <col min="1" max="1" width="9" style="14"/>
    <col min="2" max="2" width="9.5" style="14" bestFit="1" customWidth="1"/>
    <col min="3" max="3" width="13.625" style="14" customWidth="1"/>
    <col min="4" max="4" width="4.625" style="14" customWidth="1"/>
    <col min="5" max="6" width="6.625" style="14" customWidth="1"/>
    <col min="7" max="7" width="4.75" style="14" customWidth="1"/>
    <col min="8" max="8" width="14.625" style="14" customWidth="1"/>
    <col min="9" max="13" width="3.625" style="14" customWidth="1"/>
    <col min="14" max="14" width="4.75" style="14" customWidth="1"/>
    <col min="15" max="15" width="14.625" style="14" customWidth="1"/>
    <col min="16" max="16" width="12.625" style="14" customWidth="1"/>
    <col min="17" max="17" width="11.625" style="14" customWidth="1"/>
    <col min="18" max="18" width="3.875" style="14" customWidth="1"/>
    <col min="19" max="19" width="11.25" style="14" hidden="1" customWidth="1"/>
    <col min="20" max="21" width="5.25" style="14" hidden="1" customWidth="1"/>
    <col min="22" max="22" width="9.5" style="14" hidden="1" customWidth="1"/>
    <col min="23" max="23" width="2.625" style="14" hidden="1" customWidth="1"/>
    <col min="24" max="24" width="6.625" style="14" hidden="1" customWidth="1"/>
    <col min="25" max="25" width="3.75" style="14" hidden="1" customWidth="1"/>
    <col min="26" max="26" width="9" style="14" hidden="1" customWidth="1"/>
    <col min="27" max="27" width="3.75" style="14" hidden="1" customWidth="1"/>
    <col min="28" max="28" width="11.75" style="14" hidden="1" customWidth="1"/>
    <col min="29" max="29" width="20.625" style="14" hidden="1" customWidth="1"/>
    <col min="30" max="33" width="4.625" style="14" hidden="1" customWidth="1"/>
    <col min="34" max="34" width="13.375" style="14" hidden="1" customWidth="1"/>
    <col min="35" max="16384" width="9" style="14"/>
  </cols>
  <sheetData>
    <row r="1" spans="1:34" ht="28.5" customHeight="1">
      <c r="A1" s="94" t="s">
        <v>273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S1" s="15" t="s">
        <v>78</v>
      </c>
      <c r="T1" s="16"/>
    </row>
    <row r="2" spans="1:34" ht="28.5" customHeight="1" thickBot="1">
      <c r="A2" s="88" t="s">
        <v>89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76">
        <f>+'１部'!$AQ$3</f>
        <v>1</v>
      </c>
      <c r="O2" s="77" t="str">
        <f>IF(N2=1,"略称表示","日本語略称表示")&amp;"（１部成績表からリンク）"</f>
        <v>略称表示（１部成績表からリンク）</v>
      </c>
      <c r="P2" s="93"/>
      <c r="Q2" s="93"/>
      <c r="S2" s="15"/>
      <c r="T2" s="16"/>
      <c r="W2" s="14">
        <v>4.1666666666666664E-2</v>
      </c>
    </row>
    <row r="3" spans="1:34" ht="25.5" customHeight="1" thickBot="1">
      <c r="A3" s="92"/>
      <c r="B3" s="26" t="s">
        <v>42</v>
      </c>
      <c r="C3" s="26" t="s">
        <v>43</v>
      </c>
      <c r="D3" s="26" t="s">
        <v>91</v>
      </c>
      <c r="E3" s="151" t="s">
        <v>236</v>
      </c>
      <c r="F3" s="26" t="s">
        <v>44</v>
      </c>
      <c r="G3" s="27"/>
      <c r="H3" s="28" t="s">
        <v>92</v>
      </c>
      <c r="I3" s="350" t="s">
        <v>45</v>
      </c>
      <c r="J3" s="350"/>
      <c r="K3" s="350"/>
      <c r="L3" s="350"/>
      <c r="M3" s="350"/>
      <c r="N3" s="27"/>
      <c r="O3" s="28" t="s">
        <v>93</v>
      </c>
      <c r="P3" s="26" t="s">
        <v>106</v>
      </c>
      <c r="Q3" s="29" t="s">
        <v>41</v>
      </c>
      <c r="S3" s="16"/>
      <c r="T3" s="16"/>
      <c r="W3" s="14">
        <v>6.25E-2</v>
      </c>
      <c r="X3" s="14" t="s">
        <v>142</v>
      </c>
      <c r="AB3" s="14" t="s">
        <v>142</v>
      </c>
    </row>
    <row r="4" spans="1:34" ht="14.25" customHeight="1">
      <c r="A4" s="361">
        <v>1</v>
      </c>
      <c r="B4" s="476">
        <v>40679</v>
      </c>
      <c r="C4" s="478" t="s">
        <v>77</v>
      </c>
      <c r="D4" s="359">
        <v>1</v>
      </c>
      <c r="E4" s="325">
        <v>0.39583333333333331</v>
      </c>
      <c r="F4" s="325">
        <v>0.4375</v>
      </c>
      <c r="G4" s="83" t="s">
        <v>336</v>
      </c>
      <c r="H4" s="379" t="str">
        <f>VLOOKUP($G4,参加チーム!$B$5:$G$73,IF($N$2=1,4,5),FALSE)</f>
        <v>zoorasia</v>
      </c>
      <c r="I4" s="351" t="str">
        <f>IF(J4&lt;&gt;"",J4+J5,"")</f>
        <v/>
      </c>
      <c r="J4" s="120"/>
      <c r="K4" s="352" t="s">
        <v>76</v>
      </c>
      <c r="L4" s="120"/>
      <c r="M4" s="351" t="str">
        <f>IF(L4&lt;&gt;"",L4+L5,"")</f>
        <v/>
      </c>
      <c r="N4" s="83" t="s">
        <v>339</v>
      </c>
      <c r="O4" s="379" t="str">
        <f>VLOOKUP($N4,参加チーム!$B$5:$G$73,IF($N$2=1,4,5),FALSE)</f>
        <v>Craque</v>
      </c>
      <c r="P4" s="390" t="str">
        <f>+O4</f>
        <v>Craque</v>
      </c>
      <c r="Q4" s="385" t="str">
        <f>+H4</f>
        <v>zoorasia</v>
      </c>
      <c r="S4" s="17" t="str">
        <f>+"前"&amp;G4&amp;N4</f>
        <v>前南Ｃ南Ｄ</v>
      </c>
      <c r="T4" s="18" t="str">
        <f>IF(I4&lt;&gt;"",I4,"")</f>
        <v/>
      </c>
      <c r="U4" s="18" t="str">
        <f>IF(M4&lt;&gt;"",M4,"")</f>
        <v/>
      </c>
      <c r="V4" s="19">
        <f>+B4</f>
        <v>40679</v>
      </c>
      <c r="X4" s="113">
        <f t="shared" ref="X4:X33" si="0">MONTH(V4)</f>
        <v>5</v>
      </c>
      <c r="Y4" s="113">
        <f t="shared" ref="Y4:Y33" si="1">DAY(V4)</f>
        <v>17</v>
      </c>
      <c r="Z4" s="113" t="str">
        <f t="shared" ref="Z4:Z33" si="2">IF(LEN(X4)=1," ","")&amp;X4&amp;"/"&amp;IF(LEN(Y4)=1," ","")&amp;Y4</f>
        <v xml:space="preserve"> 5/17</v>
      </c>
      <c r="AA4" s="113" t="str">
        <f t="shared" ref="AA4:AA33" si="3">IF(T4&gt;U4,"○",IF(T4&lt;U4,"●","△"))</f>
        <v>△</v>
      </c>
      <c r="AB4" s="14" t="str">
        <f>IF(T4&lt;&gt;"",H4,"")</f>
        <v/>
      </c>
      <c r="AC4" s="113" t="str">
        <f>+Z4&amp;" "&amp;AA4&amp;" "&amp;T4&amp;"-"&amp;U4&amp;" "&amp;O4</f>
        <v xml:space="preserve"> 5/17 △ - Craque</v>
      </c>
      <c r="AD4" s="14">
        <f>+J4</f>
        <v>0</v>
      </c>
      <c r="AE4" s="14">
        <f>+J5</f>
        <v>0</v>
      </c>
      <c r="AF4" s="14">
        <f>+L4</f>
        <v>0</v>
      </c>
      <c r="AG4" s="14">
        <f>+L5</f>
        <v>0</v>
      </c>
      <c r="AH4" s="117">
        <f>+V4</f>
        <v>40679</v>
      </c>
    </row>
    <row r="5" spans="1:34" ht="14.25" customHeight="1">
      <c r="A5" s="340"/>
      <c r="B5" s="408"/>
      <c r="C5" s="482"/>
      <c r="D5" s="360"/>
      <c r="E5" s="326"/>
      <c r="F5" s="326"/>
      <c r="G5" s="84" t="str">
        <f>LEFT(VLOOKUP(G4,参加チーム!$B$5:$G$73,6,FALSE),2)</f>
        <v>宮城</v>
      </c>
      <c r="H5" s="372"/>
      <c r="I5" s="326"/>
      <c r="J5" s="111"/>
      <c r="K5" s="353"/>
      <c r="L5" s="111"/>
      <c r="M5" s="326"/>
      <c r="N5" s="84" t="str">
        <f>LEFT(VLOOKUP(N4,参加チーム!$B$5:$G$73,6,FALSE),2)</f>
        <v>山形</v>
      </c>
      <c r="O5" s="372"/>
      <c r="P5" s="358"/>
      <c r="Q5" s="386"/>
      <c r="S5" s="20" t="str">
        <f>+"前"&amp;N4&amp;G4</f>
        <v>前南Ｄ南Ｃ</v>
      </c>
      <c r="T5" s="16" t="str">
        <f>IF(M4&lt;&gt;"",M4,"")</f>
        <v/>
      </c>
      <c r="U5" s="16" t="str">
        <f>IF(I4&lt;&gt;"",I4,"")</f>
        <v/>
      </c>
      <c r="V5" s="21">
        <f>+B4</f>
        <v>40679</v>
      </c>
      <c r="X5" s="113">
        <f t="shared" si="0"/>
        <v>5</v>
      </c>
      <c r="Y5" s="113">
        <f t="shared" si="1"/>
        <v>17</v>
      </c>
      <c r="Z5" s="113" t="str">
        <f t="shared" si="2"/>
        <v xml:space="preserve"> 5/17</v>
      </c>
      <c r="AA5" s="113" t="str">
        <f t="shared" si="3"/>
        <v>△</v>
      </c>
      <c r="AB5" s="14" t="str">
        <f>IF(T5&lt;&gt;"",O4,"")</f>
        <v/>
      </c>
      <c r="AC5" s="113" t="str">
        <f>+Z5&amp;" "&amp;AA5&amp;" "&amp;T5&amp;"-"&amp;U5&amp;" "&amp;H4</f>
        <v xml:space="preserve"> 5/17 △ - zoorasia</v>
      </c>
      <c r="AD5" s="14">
        <f>+L4</f>
        <v>0</v>
      </c>
      <c r="AE5" s="14">
        <f>+L5</f>
        <v>0</v>
      </c>
      <c r="AF5" s="14">
        <f>+J4</f>
        <v>0</v>
      </c>
      <c r="AG5" s="14">
        <f>+J5</f>
        <v>0</v>
      </c>
      <c r="AH5" s="117">
        <f t="shared" ref="AH5:AH33" si="4">+V5</f>
        <v>40679</v>
      </c>
    </row>
    <row r="6" spans="1:34" ht="14.25" customHeight="1">
      <c r="A6" s="340"/>
      <c r="B6" s="408"/>
      <c r="C6" s="482"/>
      <c r="D6" s="348">
        <v>2</v>
      </c>
      <c r="E6" s="327">
        <v>0.45138888888888895</v>
      </c>
      <c r="F6" s="477">
        <v>0.51388888888888895</v>
      </c>
      <c r="G6" s="85" t="s">
        <v>337</v>
      </c>
      <c r="H6" s="371" t="str">
        <f>VLOOKUP($G6,参加チーム!$B$5:$G$73,IF($N$2=1,4,5),FALSE)</f>
        <v>azul</v>
      </c>
      <c r="I6" s="355" t="str">
        <f>IF(J6&lt;&gt;"",J6+J7,"")</f>
        <v/>
      </c>
      <c r="J6" s="111"/>
      <c r="K6" s="354" t="s">
        <v>76</v>
      </c>
      <c r="L6" s="111"/>
      <c r="M6" s="355" t="str">
        <f>IF(L6&lt;&gt;"",L6+L7,"")</f>
        <v/>
      </c>
      <c r="N6" s="85" t="s">
        <v>340</v>
      </c>
      <c r="O6" s="371" t="str">
        <f>VLOOKUP($N6,参加チーム!$B$5:$G$73,IF($N$2=1,4,5),FALSE)</f>
        <v>BOAVISTA</v>
      </c>
      <c r="P6" s="389" t="str">
        <f>+O6</f>
        <v>BOAVISTA</v>
      </c>
      <c r="Q6" s="386"/>
      <c r="S6" s="20" t="str">
        <f>+"前"&amp;G6&amp;N6</f>
        <v>前南Ｂ南Ｅ</v>
      </c>
      <c r="T6" s="16" t="str">
        <f>+I6</f>
        <v/>
      </c>
      <c r="U6" s="16" t="str">
        <f>+M6</f>
        <v/>
      </c>
      <c r="V6" s="21">
        <f>+B4</f>
        <v>40679</v>
      </c>
      <c r="X6" s="113">
        <f t="shared" si="0"/>
        <v>5</v>
      </c>
      <c r="Y6" s="113">
        <f t="shared" si="1"/>
        <v>17</v>
      </c>
      <c r="Z6" s="113" t="str">
        <f t="shared" si="2"/>
        <v xml:space="preserve"> 5/17</v>
      </c>
      <c r="AA6" s="113" t="str">
        <f t="shared" si="3"/>
        <v>△</v>
      </c>
      <c r="AB6" s="14" t="str">
        <f>IF(T6&lt;&gt;"",H6,"")</f>
        <v/>
      </c>
      <c r="AC6" s="113" t="str">
        <f>+Z6&amp;" "&amp;AA6&amp;" "&amp;T6&amp;"-"&amp;U6&amp;" "&amp;O6</f>
        <v xml:space="preserve"> 5/17 △ - BOAVISTA</v>
      </c>
      <c r="AD6" s="14">
        <f>+J6</f>
        <v>0</v>
      </c>
      <c r="AE6" s="14">
        <f>+J7</f>
        <v>0</v>
      </c>
      <c r="AF6" s="14">
        <f>+L6</f>
        <v>0</v>
      </c>
      <c r="AG6" s="14">
        <f>+L7</f>
        <v>0</v>
      </c>
      <c r="AH6" s="117">
        <f t="shared" si="4"/>
        <v>40679</v>
      </c>
    </row>
    <row r="7" spans="1:34" ht="14.25" customHeight="1">
      <c r="A7" s="340"/>
      <c r="B7" s="408"/>
      <c r="C7" s="522" t="s">
        <v>121</v>
      </c>
      <c r="D7" s="360"/>
      <c r="E7" s="326"/>
      <c r="F7" s="326"/>
      <c r="G7" s="84" t="str">
        <f>LEFT(VLOOKUP(G6,参加チーム!$B$5:$G$73,6,FALSE),2)</f>
        <v>宮城</v>
      </c>
      <c r="H7" s="372"/>
      <c r="I7" s="326"/>
      <c r="J7" s="111"/>
      <c r="K7" s="353"/>
      <c r="L7" s="111"/>
      <c r="M7" s="326"/>
      <c r="N7" s="84" t="str">
        <f>LEFT(VLOOKUP(N6,参加チーム!$B$5:$G$73,6,FALSE),2)</f>
        <v>福島</v>
      </c>
      <c r="O7" s="372"/>
      <c r="P7" s="358"/>
      <c r="Q7" s="386"/>
      <c r="S7" s="20" t="str">
        <f>+"前"&amp;N6&amp;G6</f>
        <v>前南Ｅ南Ｂ</v>
      </c>
      <c r="T7" s="16" t="str">
        <f>+M6</f>
        <v/>
      </c>
      <c r="U7" s="16" t="str">
        <f>+I6</f>
        <v/>
      </c>
      <c r="V7" s="21">
        <f>+B4</f>
        <v>40679</v>
      </c>
      <c r="X7" s="113">
        <f t="shared" si="0"/>
        <v>5</v>
      </c>
      <c r="Y7" s="113">
        <f t="shared" si="1"/>
        <v>17</v>
      </c>
      <c r="Z7" s="113" t="str">
        <f t="shared" si="2"/>
        <v xml:space="preserve"> 5/17</v>
      </c>
      <c r="AA7" s="113" t="str">
        <f t="shared" si="3"/>
        <v>△</v>
      </c>
      <c r="AB7" s="14" t="str">
        <f>IF(T7&lt;&gt;"",O6,"")</f>
        <v/>
      </c>
      <c r="AC7" s="113" t="str">
        <f>+Z7&amp;" "&amp;AA7&amp;" "&amp;T7&amp;"-"&amp;U7&amp;" "&amp;H6</f>
        <v xml:space="preserve"> 5/17 △ - azul</v>
      </c>
      <c r="AD7" s="14">
        <f>+L6</f>
        <v>0</v>
      </c>
      <c r="AE7" s="14">
        <f>+L7</f>
        <v>0</v>
      </c>
      <c r="AF7" s="14">
        <f>+J6</f>
        <v>0</v>
      </c>
      <c r="AG7" s="14">
        <f>+J7</f>
        <v>0</v>
      </c>
      <c r="AH7" s="117">
        <f t="shared" si="4"/>
        <v>40679</v>
      </c>
    </row>
    <row r="8" spans="1:34" ht="14.25" customHeight="1">
      <c r="A8" s="340"/>
      <c r="B8" s="408"/>
      <c r="C8" s="523"/>
      <c r="D8" s="348">
        <v>3</v>
      </c>
      <c r="E8" s="328">
        <v>0.52777777777777779</v>
      </c>
      <c r="F8" s="477">
        <v>0.59027777777777779</v>
      </c>
      <c r="G8" s="85" t="s">
        <v>338</v>
      </c>
      <c r="H8" s="371" t="str">
        <f>VLOOKUP($G8,参加チーム!$B$5:$G$73,IF($N$2=1,4,5),FALSE)</f>
        <v>かちかち山</v>
      </c>
      <c r="I8" s="355" t="str">
        <f>IF(J8&lt;&gt;"",J8+J9,"")</f>
        <v/>
      </c>
      <c r="J8" s="111"/>
      <c r="K8" s="354" t="s">
        <v>76</v>
      </c>
      <c r="L8" s="111"/>
      <c r="M8" s="355" t="str">
        <f>IF(L8&lt;&gt;"",L8+L9,"")</f>
        <v/>
      </c>
      <c r="N8" s="85" t="s">
        <v>341</v>
      </c>
      <c r="O8" s="371" t="str">
        <f>VLOOKUP($N8,参加チーム!$B$5:$G$73,IF($N$2=1,4,5),FALSE)</f>
        <v>Rejenga</v>
      </c>
      <c r="P8" s="389" t="str">
        <f>+O8</f>
        <v>Rejenga</v>
      </c>
      <c r="Q8" s="386"/>
      <c r="S8" s="20" t="str">
        <f>+"前"&amp;G8&amp;N8</f>
        <v>前南Ａ南Ｆ</v>
      </c>
      <c r="T8" s="16" t="str">
        <f>+I8</f>
        <v/>
      </c>
      <c r="U8" s="16" t="str">
        <f>+M8</f>
        <v/>
      </c>
      <c r="V8" s="21">
        <f>+B4</f>
        <v>40679</v>
      </c>
      <c r="X8" s="113">
        <f t="shared" si="0"/>
        <v>5</v>
      </c>
      <c r="Y8" s="113">
        <f t="shared" si="1"/>
        <v>17</v>
      </c>
      <c r="Z8" s="113" t="str">
        <f t="shared" si="2"/>
        <v xml:space="preserve"> 5/17</v>
      </c>
      <c r="AA8" s="113" t="str">
        <f t="shared" si="3"/>
        <v>△</v>
      </c>
      <c r="AB8" s="14" t="str">
        <f>IF(T8&lt;&gt;"",H8,"")</f>
        <v/>
      </c>
      <c r="AC8" s="113" t="str">
        <f>+Z8&amp;" "&amp;AA8&amp;" "&amp;T8&amp;"-"&amp;U8&amp;" "&amp;O8</f>
        <v xml:space="preserve"> 5/17 △ - Rejenga</v>
      </c>
      <c r="AD8" s="14">
        <f>+J8</f>
        <v>0</v>
      </c>
      <c r="AE8" s="14">
        <f>+J9</f>
        <v>0</v>
      </c>
      <c r="AF8" s="14">
        <f>+L8</f>
        <v>0</v>
      </c>
      <c r="AG8" s="14">
        <f>+L9</f>
        <v>0</v>
      </c>
      <c r="AH8" s="117">
        <f t="shared" si="4"/>
        <v>40679</v>
      </c>
    </row>
    <row r="9" spans="1:34" ht="15" customHeight="1" thickBot="1">
      <c r="A9" s="341"/>
      <c r="B9" s="409"/>
      <c r="C9" s="524"/>
      <c r="D9" s="349"/>
      <c r="E9" s="330"/>
      <c r="F9" s="356"/>
      <c r="G9" s="121" t="str">
        <f>LEFT(VLOOKUP(G8,参加チーム!$B$5:$G$73,6,FALSE),2)</f>
        <v>福島</v>
      </c>
      <c r="H9" s="383"/>
      <c r="I9" s="356"/>
      <c r="J9" s="122"/>
      <c r="K9" s="388"/>
      <c r="L9" s="122"/>
      <c r="M9" s="356"/>
      <c r="N9" s="121" t="str">
        <f>LEFT(VLOOKUP(N8,参加チーム!$B$5:$G$73,6,FALSE),2)</f>
        <v>宮城</v>
      </c>
      <c r="O9" s="383"/>
      <c r="P9" s="370"/>
      <c r="Q9" s="387"/>
      <c r="S9" s="22" t="str">
        <f>+"前"&amp;N8&amp;G8</f>
        <v>前南Ｆ南Ａ</v>
      </c>
      <c r="T9" s="23" t="str">
        <f>+M8</f>
        <v/>
      </c>
      <c r="U9" s="23" t="str">
        <f>+I8</f>
        <v/>
      </c>
      <c r="V9" s="24">
        <f>+B4</f>
        <v>40679</v>
      </c>
      <c r="X9" s="113">
        <f t="shared" si="0"/>
        <v>5</v>
      </c>
      <c r="Y9" s="113">
        <f t="shared" si="1"/>
        <v>17</v>
      </c>
      <c r="Z9" s="113" t="str">
        <f t="shared" si="2"/>
        <v xml:space="preserve"> 5/17</v>
      </c>
      <c r="AA9" s="113" t="str">
        <f t="shared" si="3"/>
        <v>△</v>
      </c>
      <c r="AB9" s="14" t="str">
        <f>IF(T9&lt;&gt;"",O8,"")</f>
        <v/>
      </c>
      <c r="AC9" s="113" t="str">
        <f>+Z9&amp;" "&amp;AA9&amp;" "&amp;T9&amp;"-"&amp;U9&amp;" "&amp;H8</f>
        <v xml:space="preserve"> 5/17 △ - かちかち山</v>
      </c>
      <c r="AD9" s="14">
        <f>+L8</f>
        <v>0</v>
      </c>
      <c r="AE9" s="14">
        <f>+L9</f>
        <v>0</v>
      </c>
      <c r="AF9" s="14">
        <f>+J8</f>
        <v>0</v>
      </c>
      <c r="AG9" s="14">
        <f>+J9</f>
        <v>0</v>
      </c>
      <c r="AH9" s="117">
        <f t="shared" si="4"/>
        <v>40679</v>
      </c>
    </row>
    <row r="10" spans="1:34" ht="14.25" customHeight="1">
      <c r="A10" s="361">
        <v>2</v>
      </c>
      <c r="B10" s="476">
        <v>40693</v>
      </c>
      <c r="C10" s="478" t="s">
        <v>49</v>
      </c>
      <c r="D10" s="359">
        <v>1</v>
      </c>
      <c r="E10" s="325">
        <v>0.39583333333333331</v>
      </c>
      <c r="F10" s="325">
        <v>0.4375</v>
      </c>
      <c r="G10" s="83" t="s">
        <v>348</v>
      </c>
      <c r="H10" s="379" t="str">
        <f>VLOOKUP($G10,参加チーム!$B$5:$G$73,IF($N$2=1,4,5),FALSE)</f>
        <v>Craque</v>
      </c>
      <c r="I10" s="351" t="str">
        <f>IF(J10&lt;&gt;"",J10+J11,"")</f>
        <v/>
      </c>
      <c r="J10" s="120"/>
      <c r="K10" s="352" t="s">
        <v>76</v>
      </c>
      <c r="L10" s="120"/>
      <c r="M10" s="351" t="str">
        <f>IF(L10&lt;&gt;"",L10+L11,"")</f>
        <v/>
      </c>
      <c r="N10" s="83" t="s">
        <v>349</v>
      </c>
      <c r="O10" s="379" t="str">
        <f>VLOOKUP($N10,参加チーム!$B$5:$G$73,IF($N$2=1,4,5),FALSE)</f>
        <v>azul</v>
      </c>
      <c r="P10" s="390" t="str">
        <f>+O10</f>
        <v>azul</v>
      </c>
      <c r="Q10" s="385" t="str">
        <f>+H10</f>
        <v>Craque</v>
      </c>
      <c r="S10" s="17" t="str">
        <f>+"前"&amp;G10&amp;N10</f>
        <v>前南Ｄ南Ｂ</v>
      </c>
      <c r="T10" s="18" t="str">
        <f>IF(I10&lt;&gt;"",I10,"")</f>
        <v/>
      </c>
      <c r="U10" s="18" t="str">
        <f>IF(M10&lt;&gt;"",M10,"")</f>
        <v/>
      </c>
      <c r="V10" s="19">
        <f>+B10</f>
        <v>40693</v>
      </c>
      <c r="X10" s="113">
        <f t="shared" si="0"/>
        <v>5</v>
      </c>
      <c r="Y10" s="113">
        <f t="shared" si="1"/>
        <v>31</v>
      </c>
      <c r="Z10" s="113" t="str">
        <f t="shared" si="2"/>
        <v xml:space="preserve"> 5/31</v>
      </c>
      <c r="AA10" s="113" t="str">
        <f t="shared" si="3"/>
        <v>△</v>
      </c>
      <c r="AB10" s="14" t="str">
        <f>IF(T10&lt;&gt;"",H10,"")</f>
        <v/>
      </c>
      <c r="AC10" s="113" t="str">
        <f>+Z10&amp;" "&amp;AA10&amp;" "&amp;T10&amp;"-"&amp;U10&amp;" "&amp;O10</f>
        <v xml:space="preserve"> 5/31 △ - azul</v>
      </c>
      <c r="AD10" s="14">
        <f>+J10</f>
        <v>0</v>
      </c>
      <c r="AE10" s="14">
        <f>+J11</f>
        <v>0</v>
      </c>
      <c r="AF10" s="14">
        <f>+L10</f>
        <v>0</v>
      </c>
      <c r="AG10" s="14">
        <f>+L11</f>
        <v>0</v>
      </c>
      <c r="AH10" s="117">
        <f t="shared" si="4"/>
        <v>40693</v>
      </c>
    </row>
    <row r="11" spans="1:34" ht="14.25" customHeight="1">
      <c r="A11" s="340"/>
      <c r="B11" s="408"/>
      <c r="C11" s="482"/>
      <c r="D11" s="360"/>
      <c r="E11" s="326"/>
      <c r="F11" s="326"/>
      <c r="G11" s="84" t="str">
        <f>LEFT(VLOOKUP(G10,参加チーム!$B$5:$G$73,6,FALSE),2)</f>
        <v>山形</v>
      </c>
      <c r="H11" s="372"/>
      <c r="I11" s="326"/>
      <c r="J11" s="111"/>
      <c r="K11" s="353"/>
      <c r="L11" s="111"/>
      <c r="M11" s="326"/>
      <c r="N11" s="84" t="str">
        <f>LEFT(VLOOKUP(N10,参加チーム!$B$5:$G$73,6,FALSE),2)</f>
        <v>宮城</v>
      </c>
      <c r="O11" s="372"/>
      <c r="P11" s="358"/>
      <c r="Q11" s="386"/>
      <c r="S11" s="20" t="str">
        <f>+"前"&amp;N10&amp;G10</f>
        <v>前南Ｂ南Ｄ</v>
      </c>
      <c r="T11" s="16" t="str">
        <f>IF(M10&lt;&gt;"",M10,"")</f>
        <v/>
      </c>
      <c r="U11" s="16" t="str">
        <f>IF(I10&lt;&gt;"",I10,"")</f>
        <v/>
      </c>
      <c r="V11" s="21">
        <f>+B10</f>
        <v>40693</v>
      </c>
      <c r="X11" s="113">
        <f t="shared" si="0"/>
        <v>5</v>
      </c>
      <c r="Y11" s="113">
        <f t="shared" si="1"/>
        <v>31</v>
      </c>
      <c r="Z11" s="113" t="str">
        <f t="shared" si="2"/>
        <v xml:space="preserve"> 5/31</v>
      </c>
      <c r="AA11" s="113" t="str">
        <f t="shared" si="3"/>
        <v>△</v>
      </c>
      <c r="AB11" s="14" t="str">
        <f>IF(T11&lt;&gt;"",O10,"")</f>
        <v/>
      </c>
      <c r="AC11" s="113" t="str">
        <f>+Z11&amp;" "&amp;AA11&amp;" "&amp;T11&amp;"-"&amp;U11&amp;" "&amp;H10</f>
        <v xml:space="preserve"> 5/31 △ - Craque</v>
      </c>
      <c r="AD11" s="14">
        <f>+L10</f>
        <v>0</v>
      </c>
      <c r="AE11" s="14">
        <f>+L11</f>
        <v>0</v>
      </c>
      <c r="AF11" s="14">
        <f>+J10</f>
        <v>0</v>
      </c>
      <c r="AG11" s="14">
        <f>+J11</f>
        <v>0</v>
      </c>
      <c r="AH11" s="117">
        <f t="shared" si="4"/>
        <v>40693</v>
      </c>
    </row>
    <row r="12" spans="1:34" ht="14.25" customHeight="1">
      <c r="A12" s="340"/>
      <c r="B12" s="408"/>
      <c r="C12" s="482"/>
      <c r="D12" s="348">
        <v>2</v>
      </c>
      <c r="E12" s="327">
        <v>0.45138888888888895</v>
      </c>
      <c r="F12" s="477">
        <v>0.51388888888888895</v>
      </c>
      <c r="G12" s="85" t="s">
        <v>352</v>
      </c>
      <c r="H12" s="371" t="str">
        <f>VLOOKUP($G12,参加チーム!$B$5:$G$73,IF($N$2=1,4,5),FALSE)</f>
        <v>BOAVISTA</v>
      </c>
      <c r="I12" s="355" t="str">
        <f>IF(J12&lt;&gt;"",J12+J13,"")</f>
        <v/>
      </c>
      <c r="J12" s="111"/>
      <c r="K12" s="354" t="s">
        <v>76</v>
      </c>
      <c r="L12" s="111"/>
      <c r="M12" s="355" t="str">
        <f>IF(L12&lt;&gt;"",L12+L13,"")</f>
        <v/>
      </c>
      <c r="N12" s="85" t="s">
        <v>354</v>
      </c>
      <c r="O12" s="371" t="str">
        <f>VLOOKUP($N12,参加チーム!$B$5:$G$73,IF($N$2=1,4,5),FALSE)</f>
        <v>かちかち山</v>
      </c>
      <c r="P12" s="389" t="str">
        <f>+O12</f>
        <v>かちかち山</v>
      </c>
      <c r="Q12" s="386"/>
      <c r="S12" s="20" t="str">
        <f>+"前"&amp;G12&amp;N12</f>
        <v>前南Ｅ南Ａ</v>
      </c>
      <c r="T12" s="16" t="str">
        <f>IF(I12&lt;&gt;"",I12,"")</f>
        <v/>
      </c>
      <c r="U12" s="16" t="str">
        <f>IF(M12&lt;&gt;"",M12,"")</f>
        <v/>
      </c>
      <c r="V12" s="21">
        <f>+B10</f>
        <v>40693</v>
      </c>
      <c r="X12" s="113">
        <f t="shared" si="0"/>
        <v>5</v>
      </c>
      <c r="Y12" s="113">
        <f t="shared" si="1"/>
        <v>31</v>
      </c>
      <c r="Z12" s="113" t="str">
        <f t="shared" si="2"/>
        <v xml:space="preserve"> 5/31</v>
      </c>
      <c r="AA12" s="113" t="str">
        <f t="shared" si="3"/>
        <v>△</v>
      </c>
      <c r="AB12" s="14" t="str">
        <f>IF(T12&lt;&gt;"",H12,"")</f>
        <v/>
      </c>
      <c r="AC12" s="113" t="str">
        <f>+Z12&amp;" "&amp;AA12&amp;" "&amp;T12&amp;"-"&amp;U12&amp;" "&amp;O12</f>
        <v xml:space="preserve"> 5/31 △ - かちかち山</v>
      </c>
      <c r="AD12" s="14">
        <f>+J12</f>
        <v>0</v>
      </c>
      <c r="AE12" s="14">
        <f>+J13</f>
        <v>0</v>
      </c>
      <c r="AF12" s="14">
        <f>+L12</f>
        <v>0</v>
      </c>
      <c r="AG12" s="14">
        <f>+L13</f>
        <v>0</v>
      </c>
      <c r="AH12" s="117">
        <f t="shared" si="4"/>
        <v>40693</v>
      </c>
    </row>
    <row r="13" spans="1:34" ht="14.25" customHeight="1">
      <c r="A13" s="340"/>
      <c r="B13" s="408"/>
      <c r="C13" s="407" t="s">
        <v>183</v>
      </c>
      <c r="D13" s="360"/>
      <c r="E13" s="326"/>
      <c r="F13" s="326"/>
      <c r="G13" s="84" t="str">
        <f>LEFT(VLOOKUP(G12,参加チーム!$B$5:$G$73,6,FALSE),2)</f>
        <v>福島</v>
      </c>
      <c r="H13" s="372"/>
      <c r="I13" s="326"/>
      <c r="J13" s="111"/>
      <c r="K13" s="353"/>
      <c r="L13" s="111"/>
      <c r="M13" s="326"/>
      <c r="N13" s="84" t="str">
        <f>LEFT(VLOOKUP(N12,参加チーム!$B$5:$G$73,6,FALSE),2)</f>
        <v>福島</v>
      </c>
      <c r="O13" s="372"/>
      <c r="P13" s="358"/>
      <c r="Q13" s="386"/>
      <c r="S13" s="20" t="str">
        <f>+"前"&amp;N12&amp;G12</f>
        <v>前南Ａ南Ｅ</v>
      </c>
      <c r="T13" s="16" t="str">
        <f>IF(M12&lt;&gt;"",M12,"")</f>
        <v/>
      </c>
      <c r="U13" s="16" t="str">
        <f>IF(I12&lt;&gt;"",I12,"")</f>
        <v/>
      </c>
      <c r="V13" s="21">
        <f>+B10</f>
        <v>40693</v>
      </c>
      <c r="X13" s="113">
        <f t="shared" si="0"/>
        <v>5</v>
      </c>
      <c r="Y13" s="113">
        <f t="shared" si="1"/>
        <v>31</v>
      </c>
      <c r="Z13" s="113" t="str">
        <f t="shared" si="2"/>
        <v xml:space="preserve"> 5/31</v>
      </c>
      <c r="AA13" s="113" t="str">
        <f t="shared" si="3"/>
        <v>△</v>
      </c>
      <c r="AB13" s="14" t="str">
        <f>IF(T13&lt;&gt;"",O12,"")</f>
        <v/>
      </c>
      <c r="AC13" s="113" t="str">
        <f>+Z13&amp;" "&amp;AA13&amp;" "&amp;T13&amp;"-"&amp;U13&amp;" "&amp;H12</f>
        <v xml:space="preserve"> 5/31 △ - BOAVISTA</v>
      </c>
      <c r="AD13" s="14">
        <f>+L12</f>
        <v>0</v>
      </c>
      <c r="AE13" s="14">
        <f>+L13</f>
        <v>0</v>
      </c>
      <c r="AF13" s="14">
        <f>+J12</f>
        <v>0</v>
      </c>
      <c r="AG13" s="14">
        <f>+J13</f>
        <v>0</v>
      </c>
      <c r="AH13" s="117">
        <f t="shared" si="4"/>
        <v>40693</v>
      </c>
    </row>
    <row r="14" spans="1:34">
      <c r="A14" s="340"/>
      <c r="B14" s="408"/>
      <c r="C14" s="510"/>
      <c r="D14" s="348">
        <v>3</v>
      </c>
      <c r="E14" s="328">
        <v>0.52777777777777779</v>
      </c>
      <c r="F14" s="477">
        <v>0.59027777777777779</v>
      </c>
      <c r="G14" s="85" t="s">
        <v>343</v>
      </c>
      <c r="H14" s="371" t="str">
        <f>VLOOKUP($G14,参加チーム!$B$5:$G$73,IF($N$2=1,4,5),FALSE)</f>
        <v>Rejenga</v>
      </c>
      <c r="I14" s="355" t="str">
        <f>IF(J14&lt;&gt;"",J14+J15,"")</f>
        <v/>
      </c>
      <c r="J14" s="111"/>
      <c r="K14" s="354" t="s">
        <v>76</v>
      </c>
      <c r="L14" s="111"/>
      <c r="M14" s="355" t="str">
        <f>IF(L14&lt;&gt;"",L14+L15,"")</f>
        <v/>
      </c>
      <c r="N14" s="85" t="s">
        <v>353</v>
      </c>
      <c r="O14" s="371" t="str">
        <f>VLOOKUP($N14,参加チーム!$B$5:$G$73,IF($N$2=1,4,5),FALSE)</f>
        <v>zoorasia</v>
      </c>
      <c r="P14" s="389" t="str">
        <f>+O14</f>
        <v>zoorasia</v>
      </c>
      <c r="Q14" s="386"/>
      <c r="S14" s="20" t="str">
        <f>+"前"&amp;G14&amp;N14</f>
        <v>前南Ｆ南Ｃ</v>
      </c>
      <c r="T14" s="16" t="str">
        <f>IF(I14&lt;&gt;"",I14,"")</f>
        <v/>
      </c>
      <c r="U14" s="16" t="str">
        <f>IF(M14&lt;&gt;"",M14,"")</f>
        <v/>
      </c>
      <c r="V14" s="21">
        <f>+B10</f>
        <v>40693</v>
      </c>
      <c r="X14" s="113">
        <f t="shared" si="0"/>
        <v>5</v>
      </c>
      <c r="Y14" s="113">
        <f t="shared" si="1"/>
        <v>31</v>
      </c>
      <c r="Z14" s="113" t="str">
        <f t="shared" si="2"/>
        <v xml:space="preserve"> 5/31</v>
      </c>
      <c r="AA14" s="113" t="str">
        <f t="shared" si="3"/>
        <v>△</v>
      </c>
      <c r="AB14" s="14" t="str">
        <f>IF(T14&lt;&gt;"",H14,"")</f>
        <v/>
      </c>
      <c r="AC14" s="113" t="str">
        <f>+Z14&amp;" "&amp;AA14&amp;" "&amp;T14&amp;"-"&amp;U14&amp;" "&amp;O14</f>
        <v xml:space="preserve"> 5/31 △ - zoorasia</v>
      </c>
      <c r="AD14" s="14">
        <f>+J14</f>
        <v>0</v>
      </c>
      <c r="AE14" s="14">
        <f>+J15</f>
        <v>0</v>
      </c>
      <c r="AF14" s="14">
        <f>+L14</f>
        <v>0</v>
      </c>
      <c r="AG14" s="14">
        <f>+L15</f>
        <v>0</v>
      </c>
      <c r="AH14" s="117">
        <f t="shared" si="4"/>
        <v>40693</v>
      </c>
    </row>
    <row r="15" spans="1:34" ht="15" thickBot="1">
      <c r="A15" s="341"/>
      <c r="B15" s="409"/>
      <c r="C15" s="511"/>
      <c r="D15" s="349"/>
      <c r="E15" s="330"/>
      <c r="F15" s="356"/>
      <c r="G15" s="121" t="str">
        <f>LEFT(VLOOKUP(G14,参加チーム!$B$5:$G$73,6,FALSE),2)</f>
        <v>宮城</v>
      </c>
      <c r="H15" s="383"/>
      <c r="I15" s="356"/>
      <c r="J15" s="122"/>
      <c r="K15" s="388"/>
      <c r="L15" s="122"/>
      <c r="M15" s="356"/>
      <c r="N15" s="121" t="str">
        <f>LEFT(VLOOKUP(N14,参加チーム!$B$5:$G$73,6,FALSE),2)</f>
        <v>宮城</v>
      </c>
      <c r="O15" s="383"/>
      <c r="P15" s="370"/>
      <c r="Q15" s="387"/>
      <c r="S15" s="22" t="str">
        <f>+"前"&amp;N14&amp;G14</f>
        <v>前南Ｃ南Ｆ</v>
      </c>
      <c r="T15" s="23" t="str">
        <f>IF(M14&lt;&gt;"",M14,"")</f>
        <v/>
      </c>
      <c r="U15" s="23" t="str">
        <f>IF(I14&lt;&gt;"",I14,"")</f>
        <v/>
      </c>
      <c r="V15" s="24">
        <f>+B10</f>
        <v>40693</v>
      </c>
      <c r="X15" s="113">
        <f t="shared" si="0"/>
        <v>5</v>
      </c>
      <c r="Y15" s="113">
        <f t="shared" si="1"/>
        <v>31</v>
      </c>
      <c r="Z15" s="113" t="str">
        <f t="shared" si="2"/>
        <v xml:space="preserve"> 5/31</v>
      </c>
      <c r="AA15" s="113" t="str">
        <f t="shared" si="3"/>
        <v>△</v>
      </c>
      <c r="AB15" s="14" t="str">
        <f>IF(T15&lt;&gt;"",O14,"")</f>
        <v/>
      </c>
      <c r="AC15" s="113" t="str">
        <f>+Z15&amp;" "&amp;AA15&amp;" "&amp;T15&amp;"-"&amp;U15&amp;" "&amp;H14</f>
        <v xml:space="preserve"> 5/31 △ - Rejenga</v>
      </c>
      <c r="AD15" s="14">
        <f>+L14</f>
        <v>0</v>
      </c>
      <c r="AE15" s="14">
        <f>+L15</f>
        <v>0</v>
      </c>
      <c r="AF15" s="14">
        <f>+J14</f>
        <v>0</v>
      </c>
      <c r="AG15" s="14">
        <f>+J15</f>
        <v>0</v>
      </c>
      <c r="AH15" s="117">
        <f t="shared" si="4"/>
        <v>40693</v>
      </c>
    </row>
    <row r="16" spans="1:34" ht="14.45" customHeight="1">
      <c r="A16" s="361">
        <v>3</v>
      </c>
      <c r="B16" s="476">
        <v>40700</v>
      </c>
      <c r="C16" s="478" t="s">
        <v>97</v>
      </c>
      <c r="D16" s="359">
        <v>1</v>
      </c>
      <c r="E16" s="325">
        <v>0.39583333333333331</v>
      </c>
      <c r="F16" s="325">
        <v>0.4375</v>
      </c>
      <c r="G16" s="83" t="s">
        <v>343</v>
      </c>
      <c r="H16" s="379" t="str">
        <f>VLOOKUP($G16,参加チーム!$B$5:$G$73,IF($N$2=1,4,5),FALSE)</f>
        <v>Rejenga</v>
      </c>
      <c r="I16" s="351" t="str">
        <f>IF(J16&lt;&gt;"",J16+J17,"")</f>
        <v/>
      </c>
      <c r="J16" s="120"/>
      <c r="K16" s="352" t="s">
        <v>76</v>
      </c>
      <c r="L16" s="120"/>
      <c r="M16" s="351" t="str">
        <f>IF(L16&lt;&gt;"",L16+L17,"")</f>
        <v/>
      </c>
      <c r="N16" s="83" t="s">
        <v>355</v>
      </c>
      <c r="O16" s="379" t="str">
        <f>VLOOKUP($N16,参加チーム!$B$5:$G$73,IF($N$2=1,4,5),FALSE)</f>
        <v>BOAVISTA</v>
      </c>
      <c r="P16" s="390" t="str">
        <f>+O16</f>
        <v>BOAVISTA</v>
      </c>
      <c r="Q16" s="385" t="str">
        <f>+O20</f>
        <v>かちかち山</v>
      </c>
      <c r="S16" s="17" t="str">
        <f>+"前"&amp;G16&amp;N16</f>
        <v>前南Ｆ南Ｅ</v>
      </c>
      <c r="T16" s="18" t="str">
        <f>IF(I16&lt;&gt;"",I16,"")</f>
        <v/>
      </c>
      <c r="U16" s="18" t="str">
        <f>IF(M16&lt;&gt;"",M16,"")</f>
        <v/>
      </c>
      <c r="V16" s="19">
        <f>+B16</f>
        <v>40700</v>
      </c>
      <c r="X16" s="113">
        <f t="shared" si="0"/>
        <v>6</v>
      </c>
      <c r="Y16" s="113">
        <f t="shared" si="1"/>
        <v>7</v>
      </c>
      <c r="Z16" s="113" t="str">
        <f t="shared" si="2"/>
        <v xml:space="preserve"> 6/ 7</v>
      </c>
      <c r="AA16" s="113" t="str">
        <f t="shared" si="3"/>
        <v>△</v>
      </c>
      <c r="AB16" s="14" t="str">
        <f>IF(T16&lt;&gt;"",H16,"")</f>
        <v/>
      </c>
      <c r="AC16" s="113" t="str">
        <f>+Z16&amp;" "&amp;AA16&amp;" "&amp;T16&amp;"-"&amp;U16&amp;" "&amp;O16</f>
        <v xml:space="preserve"> 6/ 7 △ - BOAVISTA</v>
      </c>
      <c r="AD16" s="14">
        <f>+J16</f>
        <v>0</v>
      </c>
      <c r="AE16" s="14">
        <f>+J17</f>
        <v>0</v>
      </c>
      <c r="AF16" s="14">
        <f>+L16</f>
        <v>0</v>
      </c>
      <c r="AG16" s="14">
        <f>+L17</f>
        <v>0</v>
      </c>
      <c r="AH16" s="117">
        <f t="shared" si="4"/>
        <v>40700</v>
      </c>
    </row>
    <row r="17" spans="1:34" ht="14.45" customHeight="1">
      <c r="A17" s="340"/>
      <c r="B17" s="408"/>
      <c r="C17" s="482"/>
      <c r="D17" s="360"/>
      <c r="E17" s="326"/>
      <c r="F17" s="326"/>
      <c r="G17" s="84" t="str">
        <f>LEFT(VLOOKUP(G16,参加チーム!$B$5:$G$73,6,FALSE),2)</f>
        <v>宮城</v>
      </c>
      <c r="H17" s="372"/>
      <c r="I17" s="326"/>
      <c r="J17" s="111"/>
      <c r="K17" s="353"/>
      <c r="L17" s="111"/>
      <c r="M17" s="326"/>
      <c r="N17" s="84" t="str">
        <f>LEFT(VLOOKUP(N16,参加チーム!$B$5:$G$73,6,FALSE),2)</f>
        <v>福島</v>
      </c>
      <c r="O17" s="372"/>
      <c r="P17" s="358"/>
      <c r="Q17" s="386"/>
      <c r="S17" s="20" t="str">
        <f>+"前"&amp;N16&amp;G16</f>
        <v>前南Ｅ南Ｆ</v>
      </c>
      <c r="T17" s="16" t="str">
        <f>IF(M16&lt;&gt;"",M16,"")</f>
        <v/>
      </c>
      <c r="U17" s="16" t="str">
        <f>IF(I16&lt;&gt;"",I16,"")</f>
        <v/>
      </c>
      <c r="V17" s="21">
        <f>+B16</f>
        <v>40700</v>
      </c>
      <c r="X17" s="113">
        <f t="shared" si="0"/>
        <v>6</v>
      </c>
      <c r="Y17" s="113">
        <f t="shared" si="1"/>
        <v>7</v>
      </c>
      <c r="Z17" s="113" t="str">
        <f t="shared" si="2"/>
        <v xml:space="preserve"> 6/ 7</v>
      </c>
      <c r="AA17" s="113" t="str">
        <f t="shared" si="3"/>
        <v>△</v>
      </c>
      <c r="AB17" s="14" t="str">
        <f>IF(T17&lt;&gt;"",O16,"")</f>
        <v/>
      </c>
      <c r="AC17" s="113" t="str">
        <f>+Z17&amp;" "&amp;AA17&amp;" "&amp;T17&amp;"-"&amp;U17&amp;" "&amp;H16</f>
        <v xml:space="preserve"> 6/ 7 △ - Rejenga</v>
      </c>
      <c r="AD17" s="14">
        <f>+L16</f>
        <v>0</v>
      </c>
      <c r="AE17" s="14">
        <f>+L17</f>
        <v>0</v>
      </c>
      <c r="AF17" s="14">
        <f>+J16</f>
        <v>0</v>
      </c>
      <c r="AG17" s="14">
        <f>+J17</f>
        <v>0</v>
      </c>
      <c r="AH17" s="117">
        <f t="shared" si="4"/>
        <v>40700</v>
      </c>
    </row>
    <row r="18" spans="1:34" ht="14.45" customHeight="1">
      <c r="A18" s="340"/>
      <c r="B18" s="408"/>
      <c r="C18" s="482"/>
      <c r="D18" s="348">
        <v>2</v>
      </c>
      <c r="E18" s="327">
        <v>0.45138888888888895</v>
      </c>
      <c r="F18" s="477">
        <v>0.51388888888888895</v>
      </c>
      <c r="G18" s="85" t="s">
        <v>342</v>
      </c>
      <c r="H18" s="371" t="str">
        <f>VLOOKUP($G18,参加チーム!$B$5:$G$73,IF($N$2=1,4,5),FALSE)</f>
        <v>zoorasia</v>
      </c>
      <c r="I18" s="355" t="str">
        <f>IF(J18&lt;&gt;"",J18+J19,"")</f>
        <v/>
      </c>
      <c r="J18" s="111"/>
      <c r="K18" s="354" t="s">
        <v>76</v>
      </c>
      <c r="L18" s="111"/>
      <c r="M18" s="355" t="str">
        <f>IF(L18&lt;&gt;"",L18+L19,"")</f>
        <v/>
      </c>
      <c r="N18" s="85" t="s">
        <v>344</v>
      </c>
      <c r="O18" s="371" t="str">
        <f>VLOOKUP($N18,参加チーム!$B$5:$G$73,IF($N$2=1,4,5),FALSE)</f>
        <v>azul</v>
      </c>
      <c r="P18" s="389" t="str">
        <f>+O18</f>
        <v>azul</v>
      </c>
      <c r="Q18" s="386"/>
      <c r="S18" s="20" t="str">
        <f>+"前"&amp;G18&amp;N18</f>
        <v>前南Ｃ南Ｂ</v>
      </c>
      <c r="T18" s="16" t="str">
        <f>IF(I18&lt;&gt;"",I18,"")</f>
        <v/>
      </c>
      <c r="U18" s="16" t="str">
        <f>IF(M18&lt;&gt;"",M18,"")</f>
        <v/>
      </c>
      <c r="V18" s="21">
        <f>+B16</f>
        <v>40700</v>
      </c>
      <c r="X18" s="113">
        <f t="shared" si="0"/>
        <v>6</v>
      </c>
      <c r="Y18" s="113">
        <f t="shared" si="1"/>
        <v>7</v>
      </c>
      <c r="Z18" s="113" t="str">
        <f t="shared" si="2"/>
        <v xml:space="preserve"> 6/ 7</v>
      </c>
      <c r="AA18" s="113" t="str">
        <f t="shared" si="3"/>
        <v>△</v>
      </c>
      <c r="AB18" s="14" t="str">
        <f>IF(T18&lt;&gt;"",H18,"")</f>
        <v/>
      </c>
      <c r="AC18" s="113" t="str">
        <f>+Z18&amp;" "&amp;AA18&amp;" "&amp;T18&amp;"-"&amp;U18&amp;" "&amp;O18</f>
        <v xml:space="preserve"> 6/ 7 △ - azul</v>
      </c>
      <c r="AD18" s="14">
        <f>+J18</f>
        <v>0</v>
      </c>
      <c r="AE18" s="14">
        <f>+J19</f>
        <v>0</v>
      </c>
      <c r="AF18" s="14">
        <f>+L18</f>
        <v>0</v>
      </c>
      <c r="AG18" s="14">
        <f>+L19</f>
        <v>0</v>
      </c>
      <c r="AH18" s="117">
        <f t="shared" si="4"/>
        <v>40700</v>
      </c>
    </row>
    <row r="19" spans="1:34" ht="14.25" customHeight="1">
      <c r="A19" s="340"/>
      <c r="B19" s="408"/>
      <c r="C19" s="522" t="s">
        <v>335</v>
      </c>
      <c r="D19" s="360"/>
      <c r="E19" s="326"/>
      <c r="F19" s="326"/>
      <c r="G19" s="84" t="str">
        <f>LEFT(VLOOKUP(G18,参加チーム!$B$5:$G$73,6,FALSE),2)</f>
        <v>宮城</v>
      </c>
      <c r="H19" s="372"/>
      <c r="I19" s="326"/>
      <c r="J19" s="111"/>
      <c r="K19" s="353"/>
      <c r="L19" s="111"/>
      <c r="M19" s="326"/>
      <c r="N19" s="84" t="str">
        <f>LEFT(VLOOKUP(N18,参加チーム!$B$5:$G$73,6,FALSE),2)</f>
        <v>宮城</v>
      </c>
      <c r="O19" s="372"/>
      <c r="P19" s="358"/>
      <c r="Q19" s="386"/>
      <c r="S19" s="20" t="str">
        <f>+"前"&amp;N18&amp;G18</f>
        <v>前南Ｂ南Ｃ</v>
      </c>
      <c r="T19" s="16" t="str">
        <f>IF(M18&lt;&gt;"",M18,"")</f>
        <v/>
      </c>
      <c r="U19" s="16" t="str">
        <f>IF(I18&lt;&gt;"",I18,"")</f>
        <v/>
      </c>
      <c r="V19" s="21">
        <f>+B16</f>
        <v>40700</v>
      </c>
      <c r="X19" s="113">
        <f t="shared" si="0"/>
        <v>6</v>
      </c>
      <c r="Y19" s="113">
        <f t="shared" si="1"/>
        <v>7</v>
      </c>
      <c r="Z19" s="113" t="str">
        <f t="shared" si="2"/>
        <v xml:space="preserve"> 6/ 7</v>
      </c>
      <c r="AA19" s="113" t="str">
        <f t="shared" si="3"/>
        <v>△</v>
      </c>
      <c r="AB19" s="14" t="str">
        <f>IF(T19&lt;&gt;"",O18,"")</f>
        <v/>
      </c>
      <c r="AC19" s="113" t="str">
        <f>+Z19&amp;" "&amp;AA19&amp;" "&amp;T19&amp;"-"&amp;U19&amp;" "&amp;H18</f>
        <v xml:space="preserve"> 6/ 7 △ - zoorasia</v>
      </c>
      <c r="AD19" s="14">
        <f>+L18</f>
        <v>0</v>
      </c>
      <c r="AE19" s="14">
        <f>+L19</f>
        <v>0</v>
      </c>
      <c r="AF19" s="14">
        <f>+J18</f>
        <v>0</v>
      </c>
      <c r="AG19" s="14">
        <f>+J19</f>
        <v>0</v>
      </c>
      <c r="AH19" s="117">
        <f t="shared" si="4"/>
        <v>40700</v>
      </c>
    </row>
    <row r="20" spans="1:34" ht="14.45" customHeight="1">
      <c r="A20" s="340"/>
      <c r="B20" s="408"/>
      <c r="C20" s="523"/>
      <c r="D20" s="348">
        <v>3</v>
      </c>
      <c r="E20" s="328">
        <v>0.52777777777777779</v>
      </c>
      <c r="F20" s="477">
        <v>0.59027777777777779</v>
      </c>
      <c r="G20" s="85" t="s">
        <v>357</v>
      </c>
      <c r="H20" s="371" t="str">
        <f>VLOOKUP($G20,参加チーム!$B$5:$G$73,IF($N$2=1,4,5),FALSE)</f>
        <v>Craque</v>
      </c>
      <c r="I20" s="355" t="str">
        <f>IF(J20&lt;&gt;"",J20+J21,"")</f>
        <v/>
      </c>
      <c r="J20" s="111"/>
      <c r="K20" s="354" t="s">
        <v>76</v>
      </c>
      <c r="L20" s="111"/>
      <c r="M20" s="355" t="str">
        <f>IF(L20&lt;&gt;"",L20+L21,"")</f>
        <v/>
      </c>
      <c r="N20" s="85" t="s">
        <v>356</v>
      </c>
      <c r="O20" s="371" t="str">
        <f>VLOOKUP($N20,参加チーム!$B$5:$G$73,IF($N$2=1,4,5),FALSE)</f>
        <v>かちかち山</v>
      </c>
      <c r="P20" s="389" t="str">
        <f>+O20</f>
        <v>かちかち山</v>
      </c>
      <c r="Q20" s="386"/>
      <c r="S20" s="20" t="str">
        <f>+"前"&amp;G20&amp;N20</f>
        <v>前南Ｄ南Ａ</v>
      </c>
      <c r="T20" s="16" t="str">
        <f>IF(I20&lt;&gt;"",I20,"")</f>
        <v/>
      </c>
      <c r="U20" s="16" t="str">
        <f>IF(M20&lt;&gt;"",M20,"")</f>
        <v/>
      </c>
      <c r="V20" s="21">
        <f>+B16</f>
        <v>40700</v>
      </c>
      <c r="X20" s="113">
        <f t="shared" si="0"/>
        <v>6</v>
      </c>
      <c r="Y20" s="113">
        <f t="shared" si="1"/>
        <v>7</v>
      </c>
      <c r="Z20" s="113" t="str">
        <f t="shared" si="2"/>
        <v xml:space="preserve"> 6/ 7</v>
      </c>
      <c r="AA20" s="113" t="str">
        <f t="shared" si="3"/>
        <v>△</v>
      </c>
      <c r="AB20" s="14" t="str">
        <f>IF(T20&lt;&gt;"",H20,"")</f>
        <v/>
      </c>
      <c r="AC20" s="113" t="str">
        <f>+Z20&amp;" "&amp;AA20&amp;" "&amp;T20&amp;"-"&amp;U20&amp;" "&amp;O20</f>
        <v xml:space="preserve"> 6/ 7 △ - かちかち山</v>
      </c>
      <c r="AD20" s="14">
        <f>+J20</f>
        <v>0</v>
      </c>
      <c r="AE20" s="14">
        <f>+J21</f>
        <v>0</v>
      </c>
      <c r="AF20" s="14">
        <f>+L20</f>
        <v>0</v>
      </c>
      <c r="AG20" s="14">
        <f>+L21</f>
        <v>0</v>
      </c>
      <c r="AH20" s="117">
        <f t="shared" si="4"/>
        <v>40700</v>
      </c>
    </row>
    <row r="21" spans="1:34" ht="15" customHeight="1" thickBot="1">
      <c r="A21" s="341"/>
      <c r="B21" s="409"/>
      <c r="C21" s="524"/>
      <c r="D21" s="349"/>
      <c r="E21" s="330"/>
      <c r="F21" s="356"/>
      <c r="G21" s="121" t="str">
        <f>LEFT(VLOOKUP(G20,参加チーム!$B$5:$G$73,6,FALSE),2)</f>
        <v>山形</v>
      </c>
      <c r="H21" s="383"/>
      <c r="I21" s="356"/>
      <c r="J21" s="122"/>
      <c r="K21" s="388"/>
      <c r="L21" s="122"/>
      <c r="M21" s="356"/>
      <c r="N21" s="121" t="str">
        <f>LEFT(VLOOKUP(N20,参加チーム!$B$5:$G$73,6,FALSE),2)</f>
        <v>福島</v>
      </c>
      <c r="O21" s="383"/>
      <c r="P21" s="370"/>
      <c r="Q21" s="387"/>
      <c r="S21" s="22" t="str">
        <f>+"前"&amp;N20&amp;G20</f>
        <v>前南Ａ南Ｄ</v>
      </c>
      <c r="T21" s="23" t="str">
        <f>IF(M20&lt;&gt;"",M20,"")</f>
        <v/>
      </c>
      <c r="U21" s="23" t="str">
        <f>IF(I20&lt;&gt;"",I20,"")</f>
        <v/>
      </c>
      <c r="V21" s="24">
        <f>+B16</f>
        <v>40700</v>
      </c>
      <c r="X21" s="113">
        <f t="shared" si="0"/>
        <v>6</v>
      </c>
      <c r="Y21" s="113">
        <f t="shared" si="1"/>
        <v>7</v>
      </c>
      <c r="Z21" s="113" t="str">
        <f t="shared" si="2"/>
        <v xml:space="preserve"> 6/ 7</v>
      </c>
      <c r="AA21" s="113" t="str">
        <f t="shared" si="3"/>
        <v>△</v>
      </c>
      <c r="AB21" s="14" t="str">
        <f>IF(T21&lt;&gt;"",O20,"")</f>
        <v/>
      </c>
      <c r="AC21" s="113" t="str">
        <f>+Z21&amp;" "&amp;AA21&amp;" "&amp;T21&amp;"-"&amp;U21&amp;" "&amp;H20</f>
        <v xml:space="preserve"> 6/ 7 △ - Craque</v>
      </c>
      <c r="AD21" s="14">
        <f>+L20</f>
        <v>0</v>
      </c>
      <c r="AE21" s="14">
        <f>+L21</f>
        <v>0</v>
      </c>
      <c r="AF21" s="14">
        <f>+J20</f>
        <v>0</v>
      </c>
      <c r="AG21" s="14">
        <f>+J21</f>
        <v>0</v>
      </c>
      <c r="AH21" s="117">
        <f t="shared" si="4"/>
        <v>40700</v>
      </c>
    </row>
    <row r="22" spans="1:34" ht="14.25" customHeight="1">
      <c r="A22" s="361">
        <v>4</v>
      </c>
      <c r="B22" s="476">
        <v>40714</v>
      </c>
      <c r="C22" s="478" t="s">
        <v>97</v>
      </c>
      <c r="D22" s="359">
        <v>1</v>
      </c>
      <c r="E22" s="325">
        <v>0.39583333333333331</v>
      </c>
      <c r="F22" s="325">
        <v>0.4375</v>
      </c>
      <c r="G22" s="83" t="s">
        <v>358</v>
      </c>
      <c r="H22" s="379" t="str">
        <f>VLOOKUP($G22,参加チーム!$B$5:$G$73,IF($N$2=1,4,5),FALSE)</f>
        <v>かちかち山</v>
      </c>
      <c r="I22" s="351" t="str">
        <f>IF(J22&lt;&gt;"",J22+J23,"")</f>
        <v/>
      </c>
      <c r="J22" s="120"/>
      <c r="K22" s="352" t="s">
        <v>76</v>
      </c>
      <c r="L22" s="120"/>
      <c r="M22" s="351" t="str">
        <f>IF(L22&lt;&gt;"",L22+L23,"")</f>
        <v/>
      </c>
      <c r="N22" s="83" t="s">
        <v>350</v>
      </c>
      <c r="O22" s="379" t="str">
        <f>VLOOKUP($N22,参加チーム!$B$5:$G$73,IF($N$2=1,4,5),FALSE)</f>
        <v>zoorasia</v>
      </c>
      <c r="P22" s="390" t="str">
        <f>+O22</f>
        <v>zoorasia</v>
      </c>
      <c r="Q22" s="385" t="str">
        <f>+H26</f>
        <v>BOAVISTA</v>
      </c>
      <c r="S22" s="17" t="str">
        <f>+"前"&amp;G22&amp;N22</f>
        <v>前南Ａ南Ｃ</v>
      </c>
      <c r="T22" s="18" t="str">
        <f>IF(I22&lt;&gt;"",I22,"")</f>
        <v/>
      </c>
      <c r="U22" s="18" t="str">
        <f>IF(M22&lt;&gt;"",M22,"")</f>
        <v/>
      </c>
      <c r="V22" s="19">
        <f>+B22</f>
        <v>40714</v>
      </c>
      <c r="X22" s="113">
        <f t="shared" si="0"/>
        <v>6</v>
      </c>
      <c r="Y22" s="113">
        <f t="shared" si="1"/>
        <v>21</v>
      </c>
      <c r="Z22" s="113" t="str">
        <f t="shared" si="2"/>
        <v xml:space="preserve"> 6/21</v>
      </c>
      <c r="AA22" s="113" t="str">
        <f t="shared" si="3"/>
        <v>△</v>
      </c>
      <c r="AB22" s="14" t="str">
        <f>IF(T22&lt;&gt;"",H22,"")</f>
        <v/>
      </c>
      <c r="AC22" s="113" t="str">
        <f>+Z22&amp;" "&amp;AA22&amp;" "&amp;T22&amp;"-"&amp;U22&amp;" "&amp;O22</f>
        <v xml:space="preserve"> 6/21 △ - zoorasia</v>
      </c>
      <c r="AD22" s="14">
        <f>+J22</f>
        <v>0</v>
      </c>
      <c r="AE22" s="14">
        <f>+J23</f>
        <v>0</v>
      </c>
      <c r="AF22" s="14">
        <f>+L22</f>
        <v>0</v>
      </c>
      <c r="AG22" s="14">
        <f>+L23</f>
        <v>0</v>
      </c>
      <c r="AH22" s="117">
        <f t="shared" si="4"/>
        <v>40714</v>
      </c>
    </row>
    <row r="23" spans="1:34" ht="14.25" customHeight="1">
      <c r="A23" s="340"/>
      <c r="B23" s="408"/>
      <c r="C23" s="482"/>
      <c r="D23" s="360"/>
      <c r="E23" s="326"/>
      <c r="F23" s="326"/>
      <c r="G23" s="84" t="str">
        <f>LEFT(VLOOKUP(G22,参加チーム!$B$5:$G$73,6,FALSE),2)</f>
        <v>福島</v>
      </c>
      <c r="H23" s="372"/>
      <c r="I23" s="326"/>
      <c r="J23" s="111"/>
      <c r="K23" s="353"/>
      <c r="L23" s="111"/>
      <c r="M23" s="326"/>
      <c r="N23" s="84" t="str">
        <f>LEFT(VLOOKUP(N22,参加チーム!$B$5:$G$73,6,FALSE),2)</f>
        <v>宮城</v>
      </c>
      <c r="O23" s="372"/>
      <c r="P23" s="358"/>
      <c r="Q23" s="386"/>
      <c r="S23" s="20" t="str">
        <f>+"前"&amp;N22&amp;G22</f>
        <v>前南Ｃ南Ａ</v>
      </c>
      <c r="T23" s="16" t="str">
        <f>IF(M22&lt;&gt;"",M22,"")</f>
        <v/>
      </c>
      <c r="U23" s="16" t="str">
        <f>IF(I22&lt;&gt;"",I22,"")</f>
        <v/>
      </c>
      <c r="V23" s="21">
        <f>+B22</f>
        <v>40714</v>
      </c>
      <c r="X23" s="113">
        <f t="shared" si="0"/>
        <v>6</v>
      </c>
      <c r="Y23" s="113">
        <f t="shared" si="1"/>
        <v>21</v>
      </c>
      <c r="Z23" s="113" t="str">
        <f t="shared" si="2"/>
        <v xml:space="preserve"> 6/21</v>
      </c>
      <c r="AA23" s="113" t="str">
        <f t="shared" si="3"/>
        <v>△</v>
      </c>
      <c r="AB23" s="14" t="str">
        <f>IF(T23&lt;&gt;"",O22,"")</f>
        <v/>
      </c>
      <c r="AC23" s="113" t="str">
        <f>+Z23&amp;" "&amp;AA23&amp;" "&amp;T23&amp;"-"&amp;U23&amp;" "&amp;H22</f>
        <v xml:space="preserve"> 6/21 △ - かちかち山</v>
      </c>
      <c r="AD23" s="14">
        <f>+L22</f>
        <v>0</v>
      </c>
      <c r="AE23" s="14">
        <f>+L23</f>
        <v>0</v>
      </c>
      <c r="AF23" s="14">
        <f>+J22</f>
        <v>0</v>
      </c>
      <c r="AG23" s="14">
        <f>+J23</f>
        <v>0</v>
      </c>
      <c r="AH23" s="117">
        <f t="shared" si="4"/>
        <v>40714</v>
      </c>
    </row>
    <row r="24" spans="1:34" ht="14.25" customHeight="1">
      <c r="A24" s="340"/>
      <c r="B24" s="408"/>
      <c r="C24" s="482"/>
      <c r="D24" s="348">
        <v>2</v>
      </c>
      <c r="E24" s="327">
        <v>0.45138888888888895</v>
      </c>
      <c r="F24" s="477">
        <v>0.51388888888888895</v>
      </c>
      <c r="G24" s="85" t="s">
        <v>347</v>
      </c>
      <c r="H24" s="371" t="str">
        <f>VLOOKUP($G24,参加チーム!$B$5:$G$73,IF($N$2=1,4,5),FALSE)</f>
        <v>azul</v>
      </c>
      <c r="I24" s="355" t="str">
        <f>IF(J24&lt;&gt;"",J24+J25,"")</f>
        <v/>
      </c>
      <c r="J24" s="111"/>
      <c r="K24" s="354" t="s">
        <v>76</v>
      </c>
      <c r="L24" s="111"/>
      <c r="M24" s="355" t="str">
        <f>IF(L24&lt;&gt;"",L24+L25,"")</f>
        <v/>
      </c>
      <c r="N24" s="85" t="s">
        <v>343</v>
      </c>
      <c r="O24" s="371" t="str">
        <f>VLOOKUP($N24,参加チーム!$B$5:$G$73,IF($N$2=1,4,5),FALSE)</f>
        <v>Rejenga</v>
      </c>
      <c r="P24" s="389" t="str">
        <f>+O24</f>
        <v>Rejenga</v>
      </c>
      <c r="Q24" s="386"/>
      <c r="S24" s="20" t="str">
        <f>+"前"&amp;G24&amp;N24</f>
        <v>前南Ｂ南Ｆ</v>
      </c>
      <c r="T24" s="16" t="str">
        <f>IF(I24&lt;&gt;"",I24,"")</f>
        <v/>
      </c>
      <c r="U24" s="16" t="str">
        <f>IF(M24&lt;&gt;"",M24,"")</f>
        <v/>
      </c>
      <c r="V24" s="21">
        <f>+B22</f>
        <v>40714</v>
      </c>
      <c r="X24" s="113">
        <f t="shared" si="0"/>
        <v>6</v>
      </c>
      <c r="Y24" s="113">
        <f t="shared" si="1"/>
        <v>21</v>
      </c>
      <c r="Z24" s="113" t="str">
        <f t="shared" si="2"/>
        <v xml:space="preserve"> 6/21</v>
      </c>
      <c r="AA24" s="113" t="str">
        <f t="shared" si="3"/>
        <v>△</v>
      </c>
      <c r="AB24" s="14" t="str">
        <f>IF(T24&lt;&gt;"",H24,"")</f>
        <v/>
      </c>
      <c r="AC24" s="113" t="str">
        <f>+Z24&amp;" "&amp;AA24&amp;" "&amp;T24&amp;"-"&amp;U24&amp;" "&amp;O24</f>
        <v xml:space="preserve"> 6/21 △ - Rejenga</v>
      </c>
      <c r="AD24" s="14">
        <f>+J24</f>
        <v>0</v>
      </c>
      <c r="AE24" s="14">
        <f>+J25</f>
        <v>0</v>
      </c>
      <c r="AF24" s="14">
        <f>+L24</f>
        <v>0</v>
      </c>
      <c r="AG24" s="14">
        <f>+L25</f>
        <v>0</v>
      </c>
      <c r="AH24" s="117">
        <f t="shared" si="4"/>
        <v>40714</v>
      </c>
    </row>
    <row r="25" spans="1:34" ht="14.25" customHeight="1">
      <c r="A25" s="340"/>
      <c r="B25" s="408"/>
      <c r="C25" s="522" t="s">
        <v>335</v>
      </c>
      <c r="D25" s="360"/>
      <c r="E25" s="326"/>
      <c r="F25" s="326"/>
      <c r="G25" s="84" t="str">
        <f>LEFT(VLOOKUP(G24,参加チーム!$B$5:$G$73,6,FALSE),2)</f>
        <v>宮城</v>
      </c>
      <c r="H25" s="372"/>
      <c r="I25" s="326"/>
      <c r="J25" s="111"/>
      <c r="K25" s="353"/>
      <c r="L25" s="111"/>
      <c r="M25" s="326"/>
      <c r="N25" s="84" t="str">
        <f>LEFT(VLOOKUP(N24,参加チーム!$B$5:$G$73,6,FALSE),2)</f>
        <v>宮城</v>
      </c>
      <c r="O25" s="372"/>
      <c r="P25" s="358"/>
      <c r="Q25" s="386"/>
      <c r="S25" s="20" t="str">
        <f>+"前"&amp;N24&amp;G24</f>
        <v>前南Ｆ南Ｂ</v>
      </c>
      <c r="T25" s="16" t="str">
        <f>IF(M24&lt;&gt;"",M24,"")</f>
        <v/>
      </c>
      <c r="U25" s="16" t="str">
        <f>IF(I24&lt;&gt;"",I24,"")</f>
        <v/>
      </c>
      <c r="V25" s="21">
        <f>+B22</f>
        <v>40714</v>
      </c>
      <c r="X25" s="113">
        <f t="shared" si="0"/>
        <v>6</v>
      </c>
      <c r="Y25" s="113">
        <f t="shared" si="1"/>
        <v>21</v>
      </c>
      <c r="Z25" s="113" t="str">
        <f t="shared" si="2"/>
        <v xml:space="preserve"> 6/21</v>
      </c>
      <c r="AA25" s="113" t="str">
        <f t="shared" si="3"/>
        <v>△</v>
      </c>
      <c r="AB25" s="14" t="str">
        <f>IF(T25&lt;&gt;"",O24,"")</f>
        <v/>
      </c>
      <c r="AC25" s="113" t="str">
        <f>+Z25&amp;" "&amp;AA25&amp;" "&amp;T25&amp;"-"&amp;U25&amp;" "&amp;H24</f>
        <v xml:space="preserve"> 6/21 △ - azul</v>
      </c>
      <c r="AD25" s="14">
        <f>+L24</f>
        <v>0</v>
      </c>
      <c r="AE25" s="14">
        <f>+L25</f>
        <v>0</v>
      </c>
      <c r="AF25" s="14">
        <f>+J24</f>
        <v>0</v>
      </c>
      <c r="AG25" s="14">
        <f>+J25</f>
        <v>0</v>
      </c>
      <c r="AH25" s="117">
        <f t="shared" si="4"/>
        <v>40714</v>
      </c>
    </row>
    <row r="26" spans="1:34" ht="14.25" customHeight="1">
      <c r="A26" s="340"/>
      <c r="B26" s="408"/>
      <c r="C26" s="523"/>
      <c r="D26" s="348">
        <v>3</v>
      </c>
      <c r="E26" s="328">
        <v>0.52777777777777779</v>
      </c>
      <c r="F26" s="477">
        <v>0.59027777777777779</v>
      </c>
      <c r="G26" s="85" t="s">
        <v>340</v>
      </c>
      <c r="H26" s="371" t="str">
        <f>VLOOKUP($G26,参加チーム!$B$5:$G$73,IF($N$2=1,4,5),FALSE)</f>
        <v>BOAVISTA</v>
      </c>
      <c r="I26" s="355" t="str">
        <f>IF(J26&lt;&gt;"",J26+J27,"")</f>
        <v/>
      </c>
      <c r="J26" s="111"/>
      <c r="K26" s="354" t="s">
        <v>76</v>
      </c>
      <c r="L26" s="111"/>
      <c r="M26" s="355" t="str">
        <f>IF(L26&lt;&gt;"",L26+L27,"")</f>
        <v/>
      </c>
      <c r="N26" s="85" t="s">
        <v>339</v>
      </c>
      <c r="O26" s="371" t="str">
        <f>VLOOKUP($N26,参加チーム!$B$5:$G$73,IF($N$2=1,4,5),FALSE)</f>
        <v>Craque</v>
      </c>
      <c r="P26" s="389" t="str">
        <f>+O26</f>
        <v>Craque</v>
      </c>
      <c r="Q26" s="386"/>
      <c r="S26" s="20" t="str">
        <f>+"前"&amp;G26&amp;N26</f>
        <v>前南Ｅ南Ｄ</v>
      </c>
      <c r="T26" s="16" t="str">
        <f>IF(I26&lt;&gt;"",I26,"")</f>
        <v/>
      </c>
      <c r="U26" s="16" t="str">
        <f>IF(M26&lt;&gt;"",M26,"")</f>
        <v/>
      </c>
      <c r="V26" s="21">
        <f>+B22</f>
        <v>40714</v>
      </c>
      <c r="X26" s="113">
        <f t="shared" si="0"/>
        <v>6</v>
      </c>
      <c r="Y26" s="113">
        <f t="shared" si="1"/>
        <v>21</v>
      </c>
      <c r="Z26" s="113" t="str">
        <f t="shared" si="2"/>
        <v xml:space="preserve"> 6/21</v>
      </c>
      <c r="AA26" s="113" t="str">
        <f t="shared" si="3"/>
        <v>△</v>
      </c>
      <c r="AB26" s="14" t="str">
        <f>IF(T26&lt;&gt;"",H26,"")</f>
        <v/>
      </c>
      <c r="AC26" s="113" t="str">
        <f>+Z26&amp;" "&amp;AA26&amp;" "&amp;T26&amp;"-"&amp;U26&amp;" "&amp;O26</f>
        <v xml:space="preserve"> 6/21 △ - Craque</v>
      </c>
      <c r="AD26" s="14">
        <f>+J26</f>
        <v>0</v>
      </c>
      <c r="AE26" s="14">
        <f>+J27</f>
        <v>0</v>
      </c>
      <c r="AF26" s="14">
        <f>+L26</f>
        <v>0</v>
      </c>
      <c r="AG26" s="14">
        <f>+L27</f>
        <v>0</v>
      </c>
      <c r="AH26" s="117">
        <f t="shared" si="4"/>
        <v>40714</v>
      </c>
    </row>
    <row r="27" spans="1:34" ht="15" customHeight="1" thickBot="1">
      <c r="A27" s="341"/>
      <c r="B27" s="409"/>
      <c r="C27" s="524"/>
      <c r="D27" s="349"/>
      <c r="E27" s="330"/>
      <c r="F27" s="356"/>
      <c r="G27" s="121" t="str">
        <f>LEFT(VLOOKUP(G26,参加チーム!$B$5:$G$73,6,FALSE),2)</f>
        <v>福島</v>
      </c>
      <c r="H27" s="383"/>
      <c r="I27" s="356"/>
      <c r="J27" s="122"/>
      <c r="K27" s="388"/>
      <c r="L27" s="122"/>
      <c r="M27" s="356"/>
      <c r="N27" s="121" t="str">
        <f>LEFT(VLOOKUP(N26,参加チーム!$B$5:$G$73,6,FALSE),2)</f>
        <v>山形</v>
      </c>
      <c r="O27" s="383"/>
      <c r="P27" s="370"/>
      <c r="Q27" s="387"/>
      <c r="S27" s="22" t="str">
        <f>+"前"&amp;N26&amp;G26</f>
        <v>前南Ｄ南Ｅ</v>
      </c>
      <c r="T27" s="23" t="str">
        <f>IF(M26&lt;&gt;"",M26,"")</f>
        <v/>
      </c>
      <c r="U27" s="23" t="str">
        <f>IF(I26&lt;&gt;"",I26,"")</f>
        <v/>
      </c>
      <c r="V27" s="24">
        <f>+B22</f>
        <v>40714</v>
      </c>
      <c r="X27" s="113">
        <f t="shared" si="0"/>
        <v>6</v>
      </c>
      <c r="Y27" s="113">
        <f t="shared" si="1"/>
        <v>21</v>
      </c>
      <c r="Z27" s="113" t="str">
        <f t="shared" si="2"/>
        <v xml:space="preserve"> 6/21</v>
      </c>
      <c r="AA27" s="113" t="str">
        <f t="shared" si="3"/>
        <v>△</v>
      </c>
      <c r="AB27" s="14" t="str">
        <f>IF(T27&lt;&gt;"",O26,"")</f>
        <v/>
      </c>
      <c r="AC27" s="113" t="str">
        <f>+Z27&amp;" "&amp;AA27&amp;" "&amp;T27&amp;"-"&amp;U27&amp;" "&amp;H26</f>
        <v xml:space="preserve"> 6/21 △ - BOAVISTA</v>
      </c>
      <c r="AD27" s="14">
        <f>+L26</f>
        <v>0</v>
      </c>
      <c r="AE27" s="14">
        <f>+L27</f>
        <v>0</v>
      </c>
      <c r="AF27" s="14">
        <f>+J26</f>
        <v>0</v>
      </c>
      <c r="AG27" s="14">
        <f>+J27</f>
        <v>0</v>
      </c>
      <c r="AH27" s="117">
        <f t="shared" si="4"/>
        <v>40714</v>
      </c>
    </row>
    <row r="28" spans="1:34" ht="14.45" customHeight="1">
      <c r="A28" s="361">
        <v>5</v>
      </c>
      <c r="B28" s="476">
        <v>40735</v>
      </c>
      <c r="C28" s="478" t="s">
        <v>77</v>
      </c>
      <c r="D28" s="359">
        <v>1</v>
      </c>
      <c r="E28" s="325">
        <v>0.39583333333333331</v>
      </c>
      <c r="F28" s="325">
        <v>0.4375</v>
      </c>
      <c r="G28" s="83" t="s">
        <v>345</v>
      </c>
      <c r="H28" s="379" t="str">
        <f>VLOOKUP($G28,参加チーム!$B$5:$G$73,IF($N$2=1,4,5),FALSE)</f>
        <v>Craque</v>
      </c>
      <c r="I28" s="351" t="str">
        <f>IF(J28&lt;&gt;"",J28+J29,"")</f>
        <v/>
      </c>
      <c r="J28" s="120"/>
      <c r="K28" s="352" t="s">
        <v>76</v>
      </c>
      <c r="L28" s="120"/>
      <c r="M28" s="351" t="str">
        <f>IF(L28&lt;&gt;"",L28+L29,"")</f>
        <v/>
      </c>
      <c r="N28" s="83" t="s">
        <v>346</v>
      </c>
      <c r="O28" s="379" t="str">
        <f>VLOOKUP($N28,参加チーム!$B$5:$G$73,IF($N$2=1,4,5),FALSE)</f>
        <v>Rejenga</v>
      </c>
      <c r="P28" s="390" t="str">
        <f>+O28</f>
        <v>Rejenga</v>
      </c>
      <c r="Q28" s="385" t="str">
        <f>+O28</f>
        <v>Rejenga</v>
      </c>
      <c r="S28" s="17" t="str">
        <f>+"前"&amp;G28&amp;N28</f>
        <v>前南Ｄ南Ｆ</v>
      </c>
      <c r="T28" s="18" t="str">
        <f>IF(I28&lt;&gt;"",I28,"")</f>
        <v/>
      </c>
      <c r="U28" s="18" t="str">
        <f>IF(M28&lt;&gt;"",M28,"")</f>
        <v/>
      </c>
      <c r="V28" s="19">
        <f>+B28</f>
        <v>40735</v>
      </c>
      <c r="X28" s="113">
        <f t="shared" si="0"/>
        <v>7</v>
      </c>
      <c r="Y28" s="113">
        <f t="shared" si="1"/>
        <v>12</v>
      </c>
      <c r="Z28" s="113" t="str">
        <f t="shared" si="2"/>
        <v xml:space="preserve"> 7/12</v>
      </c>
      <c r="AA28" s="113" t="str">
        <f t="shared" si="3"/>
        <v>△</v>
      </c>
      <c r="AB28" s="14" t="str">
        <f>IF(T28&lt;&gt;"",H28,"")</f>
        <v/>
      </c>
      <c r="AC28" s="113" t="str">
        <f>+Z28&amp;" "&amp;AA28&amp;" "&amp;T28&amp;"-"&amp;U28&amp;" "&amp;O28</f>
        <v xml:space="preserve"> 7/12 △ - Rejenga</v>
      </c>
      <c r="AD28" s="14">
        <f>+J28</f>
        <v>0</v>
      </c>
      <c r="AE28" s="14">
        <f>+J29</f>
        <v>0</v>
      </c>
      <c r="AF28" s="14">
        <f>+L28</f>
        <v>0</v>
      </c>
      <c r="AG28" s="14">
        <f>+L29</f>
        <v>0</v>
      </c>
      <c r="AH28" s="117">
        <f t="shared" si="4"/>
        <v>40735</v>
      </c>
    </row>
    <row r="29" spans="1:34" ht="14.45" customHeight="1">
      <c r="A29" s="340"/>
      <c r="B29" s="408"/>
      <c r="C29" s="482"/>
      <c r="D29" s="360"/>
      <c r="E29" s="326"/>
      <c r="F29" s="326"/>
      <c r="G29" s="84" t="str">
        <f>LEFT(VLOOKUP(G28,参加チーム!$B$5:$G$73,6,FALSE),2)</f>
        <v>山形</v>
      </c>
      <c r="H29" s="372"/>
      <c r="I29" s="326"/>
      <c r="J29" s="111"/>
      <c r="K29" s="353"/>
      <c r="L29" s="111"/>
      <c r="M29" s="326"/>
      <c r="N29" s="84" t="str">
        <f>LEFT(VLOOKUP(N28,参加チーム!$B$5:$G$73,6,FALSE),2)</f>
        <v>宮城</v>
      </c>
      <c r="O29" s="372"/>
      <c r="P29" s="358"/>
      <c r="Q29" s="386"/>
      <c r="S29" s="20" t="str">
        <f>+"前"&amp;N28&amp;G28</f>
        <v>前南Ｆ南Ｄ</v>
      </c>
      <c r="T29" s="16" t="str">
        <f>IF(M28&lt;&gt;"",M28,"")</f>
        <v/>
      </c>
      <c r="U29" s="16" t="str">
        <f>IF(I28&lt;&gt;"",I28,"")</f>
        <v/>
      </c>
      <c r="V29" s="21">
        <f>+B28</f>
        <v>40735</v>
      </c>
      <c r="X29" s="113">
        <f t="shared" si="0"/>
        <v>7</v>
      </c>
      <c r="Y29" s="113">
        <f t="shared" si="1"/>
        <v>12</v>
      </c>
      <c r="Z29" s="113" t="str">
        <f t="shared" si="2"/>
        <v xml:space="preserve"> 7/12</v>
      </c>
      <c r="AA29" s="113" t="str">
        <f t="shared" si="3"/>
        <v>△</v>
      </c>
      <c r="AB29" s="14" t="str">
        <f>IF(T29&lt;&gt;"",O28,"")</f>
        <v/>
      </c>
      <c r="AC29" s="113" t="str">
        <f>+Z29&amp;" "&amp;AA29&amp;" "&amp;T29&amp;"-"&amp;U29&amp;" "&amp;H28</f>
        <v xml:space="preserve"> 7/12 △ - Craque</v>
      </c>
      <c r="AD29" s="14">
        <f>+L28</f>
        <v>0</v>
      </c>
      <c r="AE29" s="14">
        <f>+L29</f>
        <v>0</v>
      </c>
      <c r="AF29" s="14">
        <f>+J28</f>
        <v>0</v>
      </c>
      <c r="AG29" s="14">
        <f>+J29</f>
        <v>0</v>
      </c>
      <c r="AH29" s="117">
        <f t="shared" si="4"/>
        <v>40735</v>
      </c>
    </row>
    <row r="30" spans="1:34" ht="14.45" customHeight="1">
      <c r="A30" s="340"/>
      <c r="B30" s="408"/>
      <c r="C30" s="482"/>
      <c r="D30" s="348">
        <v>2</v>
      </c>
      <c r="E30" s="327">
        <v>0.45138888888888895</v>
      </c>
      <c r="F30" s="477">
        <v>0.51388888888888895</v>
      </c>
      <c r="G30" s="85" t="s">
        <v>350</v>
      </c>
      <c r="H30" s="371" t="str">
        <f>VLOOKUP($G30,参加チーム!$B$5:$G$73,IF($N$2=1,4,5),FALSE)</f>
        <v>zoorasia</v>
      </c>
      <c r="I30" s="355" t="str">
        <f>IF(J30&lt;&gt;"",J30+J31,"")</f>
        <v/>
      </c>
      <c r="J30" s="111"/>
      <c r="K30" s="354" t="s">
        <v>76</v>
      </c>
      <c r="L30" s="111"/>
      <c r="M30" s="355" t="str">
        <f>IF(L30&lt;&gt;"",L30+L31,"")</f>
        <v/>
      </c>
      <c r="N30" s="85" t="s">
        <v>351</v>
      </c>
      <c r="O30" s="371" t="str">
        <f>VLOOKUP($N30,参加チーム!$B$5:$G$73,IF($N$2=1,4,5),FALSE)</f>
        <v>BOAVISTA</v>
      </c>
      <c r="P30" s="389" t="str">
        <f>+O30</f>
        <v>BOAVISTA</v>
      </c>
      <c r="Q30" s="386"/>
      <c r="S30" s="20" t="str">
        <f>+"前"&amp;G30&amp;N30</f>
        <v>前南Ｃ南Ｅ</v>
      </c>
      <c r="T30" s="16" t="str">
        <f>IF(I30&lt;&gt;"",I30,"")</f>
        <v/>
      </c>
      <c r="U30" s="16" t="str">
        <f>IF(M30&lt;&gt;"",M30,"")</f>
        <v/>
      </c>
      <c r="V30" s="21">
        <f>+B28</f>
        <v>40735</v>
      </c>
      <c r="X30" s="113">
        <f t="shared" si="0"/>
        <v>7</v>
      </c>
      <c r="Y30" s="113">
        <f t="shared" si="1"/>
        <v>12</v>
      </c>
      <c r="Z30" s="113" t="str">
        <f t="shared" si="2"/>
        <v xml:space="preserve"> 7/12</v>
      </c>
      <c r="AA30" s="113" t="str">
        <f t="shared" si="3"/>
        <v>△</v>
      </c>
      <c r="AB30" s="14" t="str">
        <f>IF(T30&lt;&gt;"",H30,"")</f>
        <v/>
      </c>
      <c r="AC30" s="113" t="str">
        <f>+Z30&amp;" "&amp;AA30&amp;" "&amp;T30&amp;"-"&amp;U30&amp;" "&amp;O30</f>
        <v xml:space="preserve"> 7/12 △ - BOAVISTA</v>
      </c>
      <c r="AD30" s="14">
        <f>+J30</f>
        <v>0</v>
      </c>
      <c r="AE30" s="14">
        <f>+J31</f>
        <v>0</v>
      </c>
      <c r="AF30" s="14">
        <f>+L30</f>
        <v>0</v>
      </c>
      <c r="AG30" s="14">
        <f>+L31</f>
        <v>0</v>
      </c>
      <c r="AH30" s="117">
        <f t="shared" si="4"/>
        <v>40735</v>
      </c>
    </row>
    <row r="31" spans="1:34" ht="14.45" customHeight="1">
      <c r="A31" s="340"/>
      <c r="B31" s="408"/>
      <c r="C31" s="522" t="s">
        <v>108</v>
      </c>
      <c r="D31" s="360"/>
      <c r="E31" s="326"/>
      <c r="F31" s="326"/>
      <c r="G31" s="84" t="str">
        <f>LEFT(VLOOKUP(G30,参加チーム!$B$5:$G$73,6,FALSE),2)</f>
        <v>宮城</v>
      </c>
      <c r="H31" s="372"/>
      <c r="I31" s="326"/>
      <c r="J31" s="111"/>
      <c r="K31" s="353"/>
      <c r="L31" s="111"/>
      <c r="M31" s="326"/>
      <c r="N31" s="84" t="str">
        <f>LEFT(VLOOKUP(N30,参加チーム!$B$5:$G$73,6,FALSE),2)</f>
        <v>福島</v>
      </c>
      <c r="O31" s="372"/>
      <c r="P31" s="358"/>
      <c r="Q31" s="386"/>
      <c r="S31" s="20" t="str">
        <f>+"前"&amp;N30&amp;G30</f>
        <v>前南Ｅ南Ｃ</v>
      </c>
      <c r="T31" s="16" t="str">
        <f>IF(M30&lt;&gt;"",M30,"")</f>
        <v/>
      </c>
      <c r="U31" s="16" t="str">
        <f>IF(I30&lt;&gt;"",I30,"")</f>
        <v/>
      </c>
      <c r="V31" s="21">
        <f>+B28</f>
        <v>40735</v>
      </c>
      <c r="X31" s="113">
        <f t="shared" si="0"/>
        <v>7</v>
      </c>
      <c r="Y31" s="113">
        <f t="shared" si="1"/>
        <v>12</v>
      </c>
      <c r="Z31" s="113" t="str">
        <f t="shared" si="2"/>
        <v xml:space="preserve"> 7/12</v>
      </c>
      <c r="AA31" s="113" t="str">
        <f t="shared" si="3"/>
        <v>△</v>
      </c>
      <c r="AB31" s="14" t="str">
        <f>IF(T31&lt;&gt;"",O30,"")</f>
        <v/>
      </c>
      <c r="AC31" s="113" t="str">
        <f>+Z31&amp;" "&amp;AA31&amp;" "&amp;T31&amp;"-"&amp;U31&amp;" "&amp;H30</f>
        <v xml:space="preserve"> 7/12 △ - zoorasia</v>
      </c>
      <c r="AD31" s="14">
        <f>+L30</f>
        <v>0</v>
      </c>
      <c r="AE31" s="14">
        <f>+L31</f>
        <v>0</v>
      </c>
      <c r="AF31" s="14">
        <f>+J30</f>
        <v>0</v>
      </c>
      <c r="AG31" s="14">
        <f>+J31</f>
        <v>0</v>
      </c>
      <c r="AH31" s="117">
        <f t="shared" si="4"/>
        <v>40735</v>
      </c>
    </row>
    <row r="32" spans="1:34" ht="14.45" customHeight="1">
      <c r="A32" s="340"/>
      <c r="B32" s="408"/>
      <c r="C32" s="523"/>
      <c r="D32" s="348">
        <v>3</v>
      </c>
      <c r="E32" s="328">
        <v>0.52777777777777779</v>
      </c>
      <c r="F32" s="477">
        <v>0.59027777777777779</v>
      </c>
      <c r="G32" s="85" t="s">
        <v>338</v>
      </c>
      <c r="H32" s="371" t="str">
        <f>VLOOKUP($G32,参加チーム!$B$5:$G$73,IF($N$2=1,4,5),FALSE)</f>
        <v>かちかち山</v>
      </c>
      <c r="I32" s="355" t="str">
        <f>IF(J32&lt;&gt;"",J32+J33,"")</f>
        <v/>
      </c>
      <c r="J32" s="111"/>
      <c r="K32" s="354" t="s">
        <v>76</v>
      </c>
      <c r="L32" s="111"/>
      <c r="M32" s="355" t="str">
        <f>IF(L32&lt;&gt;"",L32+L33,"")</f>
        <v/>
      </c>
      <c r="N32" s="85" t="s">
        <v>337</v>
      </c>
      <c r="O32" s="371" t="str">
        <f>VLOOKUP($N32,参加チーム!$B$5:$G$73,IF($N$2=1,4,5),FALSE)</f>
        <v>azul</v>
      </c>
      <c r="P32" s="389" t="str">
        <f>+O32</f>
        <v>azul</v>
      </c>
      <c r="Q32" s="386"/>
      <c r="S32" s="20" t="str">
        <f>+"前"&amp;G32&amp;N32</f>
        <v>前南Ａ南Ｂ</v>
      </c>
      <c r="T32" s="16" t="str">
        <f>IF(I32&lt;&gt;"",I32,"")</f>
        <v/>
      </c>
      <c r="U32" s="16" t="str">
        <f>IF(M32&lt;&gt;"",M32,"")</f>
        <v/>
      </c>
      <c r="V32" s="21">
        <f>+B28</f>
        <v>40735</v>
      </c>
      <c r="X32" s="113">
        <f t="shared" si="0"/>
        <v>7</v>
      </c>
      <c r="Y32" s="113">
        <f t="shared" si="1"/>
        <v>12</v>
      </c>
      <c r="Z32" s="113" t="str">
        <f t="shared" si="2"/>
        <v xml:space="preserve"> 7/12</v>
      </c>
      <c r="AA32" s="113" t="str">
        <f t="shared" si="3"/>
        <v>△</v>
      </c>
      <c r="AB32" s="14" t="str">
        <f>IF(T32&lt;&gt;"",H32,"")</f>
        <v/>
      </c>
      <c r="AC32" s="113" t="str">
        <f>+Z32&amp;" "&amp;AA32&amp;" "&amp;T32&amp;"-"&amp;U32&amp;" "&amp;O32</f>
        <v xml:space="preserve"> 7/12 △ - azul</v>
      </c>
      <c r="AD32" s="14">
        <f>+J32</f>
        <v>0</v>
      </c>
      <c r="AE32" s="14">
        <f>+J33</f>
        <v>0</v>
      </c>
      <c r="AF32" s="14">
        <f>+L32</f>
        <v>0</v>
      </c>
      <c r="AG32" s="14">
        <f>+L33</f>
        <v>0</v>
      </c>
      <c r="AH32" s="117">
        <f t="shared" si="4"/>
        <v>40735</v>
      </c>
    </row>
    <row r="33" spans="1:34" ht="15" customHeight="1" thickBot="1">
      <c r="A33" s="341"/>
      <c r="B33" s="409"/>
      <c r="C33" s="524"/>
      <c r="D33" s="349"/>
      <c r="E33" s="330"/>
      <c r="F33" s="356"/>
      <c r="G33" s="121" t="str">
        <f>LEFT(VLOOKUP(G32,参加チーム!$B$5:$G$73,6,FALSE),2)</f>
        <v>福島</v>
      </c>
      <c r="H33" s="383"/>
      <c r="I33" s="356"/>
      <c r="J33" s="122"/>
      <c r="K33" s="388"/>
      <c r="L33" s="122"/>
      <c r="M33" s="356"/>
      <c r="N33" s="121" t="str">
        <f>LEFT(VLOOKUP(N32,参加チーム!$B$5:$G$73,6,FALSE),2)</f>
        <v>宮城</v>
      </c>
      <c r="O33" s="383"/>
      <c r="P33" s="370"/>
      <c r="Q33" s="387"/>
      <c r="S33" s="22" t="str">
        <f>+"前"&amp;N32&amp;G32</f>
        <v>前南Ｂ南Ａ</v>
      </c>
      <c r="T33" s="23" t="str">
        <f>IF(M32&lt;&gt;"",M32,"")</f>
        <v/>
      </c>
      <c r="U33" s="23" t="str">
        <f>IF(I32&lt;&gt;"",I32,"")</f>
        <v/>
      </c>
      <c r="V33" s="24">
        <f>+B28</f>
        <v>40735</v>
      </c>
      <c r="X33" s="113">
        <f t="shared" si="0"/>
        <v>7</v>
      </c>
      <c r="Y33" s="113">
        <f t="shared" si="1"/>
        <v>12</v>
      </c>
      <c r="Z33" s="113" t="str">
        <f t="shared" si="2"/>
        <v xml:space="preserve"> 7/12</v>
      </c>
      <c r="AA33" s="113" t="str">
        <f t="shared" si="3"/>
        <v>△</v>
      </c>
      <c r="AB33" s="14" t="str">
        <f>IF(T33&lt;&gt;"",O32,"")</f>
        <v/>
      </c>
      <c r="AC33" s="113" t="str">
        <f>+Z33&amp;" "&amp;AA33&amp;" "&amp;T33&amp;"-"&amp;U33&amp;" "&amp;H32</f>
        <v xml:space="preserve"> 7/12 △ - かちかち山</v>
      </c>
      <c r="AD33" s="14">
        <f>+L32</f>
        <v>0</v>
      </c>
      <c r="AE33" s="14">
        <f>+L33</f>
        <v>0</v>
      </c>
      <c r="AF33" s="14">
        <f>+J32</f>
        <v>0</v>
      </c>
      <c r="AG33" s="14">
        <f>+J33</f>
        <v>0</v>
      </c>
      <c r="AH33" s="117">
        <f t="shared" si="4"/>
        <v>40735</v>
      </c>
    </row>
    <row r="34" spans="1:34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X34" s="113"/>
      <c r="Y34" s="113"/>
      <c r="Z34" s="113"/>
      <c r="AA34" s="113"/>
      <c r="AC34" s="113"/>
    </row>
    <row r="35" spans="1:34" ht="28.5" customHeight="1" thickBot="1">
      <c r="A35" s="33" t="s">
        <v>90</v>
      </c>
      <c r="E35" s="152">
        <v>6.25E-2</v>
      </c>
      <c r="S35" s="15"/>
      <c r="T35" s="16"/>
      <c r="X35" s="113"/>
      <c r="Y35" s="113"/>
      <c r="Z35" s="113"/>
      <c r="AA35" s="113"/>
      <c r="AC35" s="113"/>
    </row>
    <row r="36" spans="1:34" ht="25.5" customHeight="1" thickBot="1">
      <c r="A36" s="92"/>
      <c r="B36" s="144" t="s">
        <v>42</v>
      </c>
      <c r="C36" s="144" t="s">
        <v>43</v>
      </c>
      <c r="D36" s="144" t="s">
        <v>91</v>
      </c>
      <c r="E36" s="151" t="s">
        <v>236</v>
      </c>
      <c r="F36" s="144" t="s">
        <v>44</v>
      </c>
      <c r="G36" s="27"/>
      <c r="H36" s="28" t="s">
        <v>92</v>
      </c>
      <c r="I36" s="350" t="s">
        <v>45</v>
      </c>
      <c r="J36" s="350"/>
      <c r="K36" s="350"/>
      <c r="L36" s="350"/>
      <c r="M36" s="350"/>
      <c r="N36" s="27"/>
      <c r="O36" s="28" t="s">
        <v>93</v>
      </c>
      <c r="P36" s="144" t="s">
        <v>106</v>
      </c>
      <c r="Q36" s="29" t="s">
        <v>41</v>
      </c>
      <c r="S36" s="16"/>
      <c r="T36" s="16"/>
      <c r="X36" s="113"/>
      <c r="Y36" s="113"/>
      <c r="Z36" s="113"/>
      <c r="AA36" s="113"/>
      <c r="AC36" s="113"/>
    </row>
    <row r="37" spans="1:34" ht="14.25" customHeight="1">
      <c r="A37" s="361">
        <v>6</v>
      </c>
      <c r="B37" s="476">
        <v>40783</v>
      </c>
      <c r="C37" s="505" t="s">
        <v>97</v>
      </c>
      <c r="D37" s="359">
        <v>1</v>
      </c>
      <c r="E37" s="325">
        <v>0.39583333333333331</v>
      </c>
      <c r="F37" s="325">
        <v>0.4375</v>
      </c>
      <c r="G37" s="83"/>
      <c r="H37" s="379" t="e">
        <f>VLOOKUP($G37,参加チーム!$B$5:$G$73,IF($N$2=1,4,5),FALSE)</f>
        <v>#N/A</v>
      </c>
      <c r="I37" s="351" t="str">
        <f>IF(J37&lt;&gt;"",J37+J38,"")</f>
        <v/>
      </c>
      <c r="J37" s="120"/>
      <c r="K37" s="352" t="s">
        <v>76</v>
      </c>
      <c r="L37" s="120"/>
      <c r="M37" s="351" t="str">
        <f>IF(L37&lt;&gt;"",L37+L38,"")</f>
        <v/>
      </c>
      <c r="N37" s="83"/>
      <c r="O37" s="379" t="e">
        <f>VLOOKUP($N37,参加チーム!$B$5:$G$73,IF($N$2=1,4,5),FALSE)</f>
        <v>#N/A</v>
      </c>
      <c r="P37" s="390" t="e">
        <f>+O37</f>
        <v>#N/A</v>
      </c>
      <c r="Q37" s="385" t="e">
        <f>+O37</f>
        <v>#N/A</v>
      </c>
      <c r="S37" s="17" t="str">
        <f>+"後"&amp;G37&amp;N37</f>
        <v>後</v>
      </c>
      <c r="T37" s="18" t="str">
        <f>IF(I37&lt;&gt;"",I37,"")</f>
        <v/>
      </c>
      <c r="U37" s="18" t="str">
        <f>IF(M37&lt;&gt;"",M37,"")</f>
        <v/>
      </c>
      <c r="V37" s="19">
        <f>+B37</f>
        <v>40783</v>
      </c>
      <c r="X37" s="113">
        <f t="shared" ref="X37:X66" si="5">MONTH(V37)</f>
        <v>8</v>
      </c>
      <c r="Y37" s="113">
        <f t="shared" ref="Y37:Y66" si="6">DAY(V37)</f>
        <v>29</v>
      </c>
      <c r="Z37" s="113" t="str">
        <f t="shared" ref="Z37:Z66" si="7">IF(LEN(X37)=1," ","")&amp;X37&amp;"/"&amp;IF(LEN(Y37)=1," ","")&amp;Y37</f>
        <v xml:space="preserve"> 8/29</v>
      </c>
      <c r="AA37" s="113" t="str">
        <f t="shared" ref="AA37:AA66" si="8">IF(T37&gt;U37,"○",IF(T37&lt;U37,"●","△"))</f>
        <v>△</v>
      </c>
      <c r="AB37" s="14" t="str">
        <f>IF(T37&lt;&gt;"",H37,"")</f>
        <v/>
      </c>
      <c r="AC37" s="113" t="e">
        <f>+Z37&amp;" "&amp;AA37&amp;" "&amp;T37&amp;"-"&amp;U37&amp;" "&amp;O37</f>
        <v>#N/A</v>
      </c>
      <c r="AD37" s="14">
        <f>+J37</f>
        <v>0</v>
      </c>
      <c r="AE37" s="14">
        <f>+J38</f>
        <v>0</v>
      </c>
      <c r="AF37" s="14">
        <f>+L37</f>
        <v>0</v>
      </c>
      <c r="AG37" s="14">
        <f>+L38</f>
        <v>0</v>
      </c>
      <c r="AH37" s="117">
        <f t="shared" ref="AH37:AH66" si="9">+V37</f>
        <v>40783</v>
      </c>
    </row>
    <row r="38" spans="1:34" ht="14.25" customHeight="1">
      <c r="A38" s="340"/>
      <c r="B38" s="408"/>
      <c r="C38" s="482"/>
      <c r="D38" s="360"/>
      <c r="E38" s="326"/>
      <c r="F38" s="326"/>
      <c r="G38" s="84" t="e">
        <f>LEFT(VLOOKUP(G37,参加チーム!$B$5:$G$73,6,FALSE),2)</f>
        <v>#N/A</v>
      </c>
      <c r="H38" s="372"/>
      <c r="I38" s="326"/>
      <c r="J38" s="111"/>
      <c r="K38" s="353"/>
      <c r="L38" s="111"/>
      <c r="M38" s="326"/>
      <c r="N38" s="84" t="e">
        <f>LEFT(VLOOKUP(N37,参加チーム!$B$5:$G$73,6,FALSE),2)</f>
        <v>#N/A</v>
      </c>
      <c r="O38" s="372"/>
      <c r="P38" s="358"/>
      <c r="Q38" s="386"/>
      <c r="S38" s="20" t="str">
        <f>+"後"&amp;N37&amp;G37</f>
        <v>後</v>
      </c>
      <c r="T38" s="16" t="str">
        <f>IF(M37&lt;&gt;"",M37,"")</f>
        <v/>
      </c>
      <c r="U38" s="16" t="str">
        <f>IF(I37&lt;&gt;"",I37,"")</f>
        <v/>
      </c>
      <c r="V38" s="21">
        <f>+B37</f>
        <v>40783</v>
      </c>
      <c r="X38" s="113">
        <f t="shared" si="5"/>
        <v>8</v>
      </c>
      <c r="Y38" s="113">
        <f t="shared" si="6"/>
        <v>29</v>
      </c>
      <c r="Z38" s="113" t="str">
        <f t="shared" si="7"/>
        <v xml:space="preserve"> 8/29</v>
      </c>
      <c r="AA38" s="113" t="str">
        <f t="shared" si="8"/>
        <v>△</v>
      </c>
      <c r="AB38" s="14" t="str">
        <f>IF(T38&lt;&gt;"",O37,"")</f>
        <v/>
      </c>
      <c r="AC38" s="113" t="e">
        <f>+Z38&amp;" "&amp;AA38&amp;" "&amp;T38&amp;"-"&amp;U38&amp;" "&amp;H37</f>
        <v>#N/A</v>
      </c>
      <c r="AD38" s="14">
        <f>+L37</f>
        <v>0</v>
      </c>
      <c r="AE38" s="14">
        <f>+L38</f>
        <v>0</v>
      </c>
      <c r="AF38" s="14">
        <f>+J37</f>
        <v>0</v>
      </c>
      <c r="AG38" s="14">
        <f>+J38</f>
        <v>0</v>
      </c>
      <c r="AH38" s="117">
        <f t="shared" si="9"/>
        <v>40783</v>
      </c>
    </row>
    <row r="39" spans="1:34" ht="14.25" customHeight="1">
      <c r="A39" s="340"/>
      <c r="B39" s="408"/>
      <c r="C39" s="482"/>
      <c r="D39" s="348">
        <v>2</v>
      </c>
      <c r="E39" s="327">
        <v>0.45138888888888895</v>
      </c>
      <c r="F39" s="477">
        <v>0.51388888888888895</v>
      </c>
      <c r="G39" s="85"/>
      <c r="H39" s="371" t="e">
        <f>VLOOKUP($G39,参加チーム!$B$5:$G$73,IF($N$2=1,4,5),FALSE)</f>
        <v>#N/A</v>
      </c>
      <c r="I39" s="355" t="str">
        <f>IF(J39&lt;&gt;"",J39+J40,"")</f>
        <v/>
      </c>
      <c r="J39" s="111"/>
      <c r="K39" s="354" t="s">
        <v>76</v>
      </c>
      <c r="L39" s="111"/>
      <c r="M39" s="355" t="str">
        <f>IF(L39&lt;&gt;"",L39+L40,"")</f>
        <v/>
      </c>
      <c r="N39" s="85"/>
      <c r="O39" s="371" t="e">
        <f>VLOOKUP($N39,参加チーム!$B$5:$G$73,IF($N$2=1,4,5),FALSE)</f>
        <v>#N/A</v>
      </c>
      <c r="P39" s="389" t="e">
        <f>+O39</f>
        <v>#N/A</v>
      </c>
      <c r="Q39" s="386"/>
      <c r="S39" s="20" t="str">
        <f>+"後"&amp;G39&amp;N39</f>
        <v>後</v>
      </c>
      <c r="T39" s="16" t="str">
        <f>+I39</f>
        <v/>
      </c>
      <c r="U39" s="16" t="str">
        <f>+M39</f>
        <v/>
      </c>
      <c r="V39" s="21">
        <f>+B37</f>
        <v>40783</v>
      </c>
      <c r="X39" s="113">
        <f t="shared" si="5"/>
        <v>8</v>
      </c>
      <c r="Y39" s="113">
        <f t="shared" si="6"/>
        <v>29</v>
      </c>
      <c r="Z39" s="113" t="str">
        <f t="shared" si="7"/>
        <v xml:space="preserve"> 8/29</v>
      </c>
      <c r="AA39" s="113" t="str">
        <f t="shared" si="8"/>
        <v>△</v>
      </c>
      <c r="AB39" s="14" t="str">
        <f>IF(T39&lt;&gt;"",H39,"")</f>
        <v/>
      </c>
      <c r="AC39" s="113" t="e">
        <f>+Z39&amp;" "&amp;AA39&amp;" "&amp;T39&amp;"-"&amp;U39&amp;" "&amp;O39</f>
        <v>#N/A</v>
      </c>
      <c r="AD39" s="14">
        <f>+J39</f>
        <v>0</v>
      </c>
      <c r="AE39" s="14">
        <f>+J40</f>
        <v>0</v>
      </c>
      <c r="AF39" s="14">
        <f>+L39</f>
        <v>0</v>
      </c>
      <c r="AG39" s="14">
        <f>+L40</f>
        <v>0</v>
      </c>
      <c r="AH39" s="117">
        <f t="shared" si="9"/>
        <v>40783</v>
      </c>
    </row>
    <row r="40" spans="1:34" ht="14.25" customHeight="1">
      <c r="A40" s="340"/>
      <c r="B40" s="408"/>
      <c r="C40" s="407" t="s">
        <v>184</v>
      </c>
      <c r="D40" s="360"/>
      <c r="E40" s="326"/>
      <c r="F40" s="326"/>
      <c r="G40" s="84" t="e">
        <f>LEFT(VLOOKUP(G39,参加チーム!$B$5:$G$73,6,FALSE),2)</f>
        <v>#N/A</v>
      </c>
      <c r="H40" s="372"/>
      <c r="I40" s="326"/>
      <c r="J40" s="111"/>
      <c r="K40" s="353"/>
      <c r="L40" s="111"/>
      <c r="M40" s="326"/>
      <c r="N40" s="84" t="e">
        <f>LEFT(VLOOKUP(N39,参加チーム!$B$5:$G$73,6,FALSE),2)</f>
        <v>#N/A</v>
      </c>
      <c r="O40" s="372"/>
      <c r="P40" s="358"/>
      <c r="Q40" s="386"/>
      <c r="S40" s="20" t="str">
        <f>+"後"&amp;N39&amp;G39</f>
        <v>後</v>
      </c>
      <c r="T40" s="16" t="str">
        <f>+M39</f>
        <v/>
      </c>
      <c r="U40" s="16" t="str">
        <f>+I39</f>
        <v/>
      </c>
      <c r="V40" s="21">
        <f>+B37</f>
        <v>40783</v>
      </c>
      <c r="X40" s="113">
        <f t="shared" si="5"/>
        <v>8</v>
      </c>
      <c r="Y40" s="113">
        <f t="shared" si="6"/>
        <v>29</v>
      </c>
      <c r="Z40" s="113" t="str">
        <f t="shared" si="7"/>
        <v xml:space="preserve"> 8/29</v>
      </c>
      <c r="AA40" s="113" t="str">
        <f t="shared" si="8"/>
        <v>△</v>
      </c>
      <c r="AB40" s="14" t="str">
        <f>IF(T40&lt;&gt;"",O39,"")</f>
        <v/>
      </c>
      <c r="AC40" s="113" t="e">
        <f>+Z40&amp;" "&amp;AA40&amp;" "&amp;T40&amp;"-"&amp;U40&amp;" "&amp;H39</f>
        <v>#N/A</v>
      </c>
      <c r="AD40" s="14">
        <f>+L39</f>
        <v>0</v>
      </c>
      <c r="AE40" s="14">
        <f>+L40</f>
        <v>0</v>
      </c>
      <c r="AF40" s="14">
        <f>+J39</f>
        <v>0</v>
      </c>
      <c r="AG40" s="14">
        <f>+J40</f>
        <v>0</v>
      </c>
      <c r="AH40" s="117">
        <f t="shared" si="9"/>
        <v>40783</v>
      </c>
    </row>
    <row r="41" spans="1:34">
      <c r="A41" s="340"/>
      <c r="B41" s="408"/>
      <c r="C41" s="510"/>
      <c r="D41" s="348">
        <v>3</v>
      </c>
      <c r="E41" s="328">
        <v>0.52777777777777779</v>
      </c>
      <c r="F41" s="477">
        <v>0.59027777777777779</v>
      </c>
      <c r="G41" s="85"/>
      <c r="H41" s="371" t="e">
        <f>VLOOKUP($G41,参加チーム!$B$5:$G$73,IF($N$2=1,4,5),FALSE)</f>
        <v>#N/A</v>
      </c>
      <c r="I41" s="355" t="str">
        <f>IF(J41&lt;&gt;"",J41+J42,"")</f>
        <v/>
      </c>
      <c r="J41" s="111"/>
      <c r="K41" s="354" t="s">
        <v>76</v>
      </c>
      <c r="L41" s="111"/>
      <c r="M41" s="355" t="str">
        <f>IF(L41&lt;&gt;"",L41+L42,"")</f>
        <v/>
      </c>
      <c r="N41" s="85"/>
      <c r="O41" s="371" t="e">
        <f>VLOOKUP($N41,参加チーム!$B$5:$G$73,IF($N$2=1,4,5),FALSE)</f>
        <v>#N/A</v>
      </c>
      <c r="P41" s="389" t="e">
        <f>+O41</f>
        <v>#N/A</v>
      </c>
      <c r="Q41" s="386"/>
      <c r="S41" s="20" t="str">
        <f>+"後"&amp;G41&amp;N41</f>
        <v>後</v>
      </c>
      <c r="T41" s="16" t="str">
        <f>+I41</f>
        <v/>
      </c>
      <c r="U41" s="16" t="str">
        <f>+M41</f>
        <v/>
      </c>
      <c r="V41" s="21">
        <f>+B37</f>
        <v>40783</v>
      </c>
      <c r="X41" s="113">
        <f t="shared" si="5"/>
        <v>8</v>
      </c>
      <c r="Y41" s="113">
        <f t="shared" si="6"/>
        <v>29</v>
      </c>
      <c r="Z41" s="113" t="str">
        <f t="shared" si="7"/>
        <v xml:space="preserve"> 8/29</v>
      </c>
      <c r="AA41" s="113" t="str">
        <f t="shared" si="8"/>
        <v>△</v>
      </c>
      <c r="AB41" s="14" t="str">
        <f>IF(T41&lt;&gt;"",H41,"")</f>
        <v/>
      </c>
      <c r="AC41" s="113" t="e">
        <f>+Z41&amp;" "&amp;AA41&amp;" "&amp;T41&amp;"-"&amp;U41&amp;" "&amp;O41</f>
        <v>#N/A</v>
      </c>
      <c r="AD41" s="14">
        <f>+J41</f>
        <v>0</v>
      </c>
      <c r="AE41" s="14">
        <f>+J42</f>
        <v>0</v>
      </c>
      <c r="AF41" s="14">
        <f>+L41</f>
        <v>0</v>
      </c>
      <c r="AG41" s="14">
        <f>+L42</f>
        <v>0</v>
      </c>
      <c r="AH41" s="117">
        <f t="shared" si="9"/>
        <v>40783</v>
      </c>
    </row>
    <row r="42" spans="1:34" ht="15" thickBot="1">
      <c r="A42" s="340"/>
      <c r="B42" s="408"/>
      <c r="C42" s="511"/>
      <c r="D42" s="368"/>
      <c r="E42" s="330"/>
      <c r="F42" s="380"/>
      <c r="G42" s="145" t="e">
        <f>LEFT(VLOOKUP(G41,参加チーム!$B$5:$G$73,6,FALSE),2)</f>
        <v>#N/A</v>
      </c>
      <c r="H42" s="383"/>
      <c r="I42" s="380"/>
      <c r="J42" s="146"/>
      <c r="K42" s="381"/>
      <c r="L42" s="146"/>
      <c r="M42" s="380"/>
      <c r="N42" s="145" t="e">
        <f>LEFT(VLOOKUP(N41,参加チーム!$B$5:$G$73,6,FALSE),2)</f>
        <v>#N/A</v>
      </c>
      <c r="O42" s="383"/>
      <c r="P42" s="384"/>
      <c r="Q42" s="386"/>
      <c r="S42" s="22" t="str">
        <f>+"後"&amp;N41&amp;G41</f>
        <v>後</v>
      </c>
      <c r="T42" s="23" t="str">
        <f>+M41</f>
        <v/>
      </c>
      <c r="U42" s="23" t="str">
        <f>+I41</f>
        <v/>
      </c>
      <c r="V42" s="24">
        <f>+B37</f>
        <v>40783</v>
      </c>
      <c r="X42" s="113">
        <f t="shared" si="5"/>
        <v>8</v>
      </c>
      <c r="Y42" s="113">
        <f t="shared" si="6"/>
        <v>29</v>
      </c>
      <c r="Z42" s="113" t="str">
        <f t="shared" si="7"/>
        <v xml:space="preserve"> 8/29</v>
      </c>
      <c r="AA42" s="113" t="str">
        <f t="shared" si="8"/>
        <v>△</v>
      </c>
      <c r="AB42" s="14" t="str">
        <f>IF(T42&lt;&gt;"",O41,"")</f>
        <v/>
      </c>
      <c r="AC42" s="113" t="e">
        <f>+Z42&amp;" "&amp;AA42&amp;" "&amp;T42&amp;"-"&amp;U42&amp;" "&amp;H41</f>
        <v>#N/A</v>
      </c>
      <c r="AD42" s="14">
        <f>+L41</f>
        <v>0</v>
      </c>
      <c r="AE42" s="14">
        <f>+L42</f>
        <v>0</v>
      </c>
      <c r="AF42" s="14">
        <f>+J41</f>
        <v>0</v>
      </c>
      <c r="AG42" s="14">
        <f>+J42</f>
        <v>0</v>
      </c>
      <c r="AH42" s="117">
        <f t="shared" si="9"/>
        <v>40783</v>
      </c>
    </row>
    <row r="43" spans="1:34" ht="14.45" customHeight="1">
      <c r="A43" s="394">
        <v>7</v>
      </c>
      <c r="B43" s="485">
        <v>40798</v>
      </c>
      <c r="C43" s="478" t="s">
        <v>49</v>
      </c>
      <c r="D43" s="382">
        <v>1</v>
      </c>
      <c r="E43" s="325">
        <v>0.39583333333333331</v>
      </c>
      <c r="F43" s="335">
        <v>0.4375</v>
      </c>
      <c r="G43" s="83"/>
      <c r="H43" s="379" t="e">
        <f>VLOOKUP($G43,参加チーム!$B$5:$G$73,IF($N$2=1,4,5),FALSE)</f>
        <v>#N/A</v>
      </c>
      <c r="I43" s="382" t="str">
        <f>IF(J43&lt;&gt;"",J43+J44,"")</f>
        <v/>
      </c>
      <c r="J43" s="120"/>
      <c r="K43" s="404" t="s">
        <v>76</v>
      </c>
      <c r="L43" s="120"/>
      <c r="M43" s="382" t="str">
        <f>IF(L43&lt;&gt;"",L43+L44,"")</f>
        <v/>
      </c>
      <c r="N43" s="83"/>
      <c r="O43" s="379" t="e">
        <f>VLOOKUP($N43,参加チーム!$B$5:$G$73,IF($N$2=1,4,5),FALSE)</f>
        <v>#N/A</v>
      </c>
      <c r="P43" s="402" t="e">
        <f>+O43</f>
        <v>#N/A</v>
      </c>
      <c r="Q43" s="391" t="e">
        <f>+H43</f>
        <v>#N/A</v>
      </c>
      <c r="S43" s="17" t="str">
        <f>+"後"&amp;G43&amp;N43</f>
        <v>後</v>
      </c>
      <c r="T43" s="18" t="str">
        <f>IF(I43&lt;&gt;"",I43,"")</f>
        <v/>
      </c>
      <c r="U43" s="18" t="str">
        <f>IF(M43&lt;&gt;"",M43,"")</f>
        <v/>
      </c>
      <c r="V43" s="19">
        <f>+B43</f>
        <v>40798</v>
      </c>
      <c r="X43" s="113">
        <f t="shared" si="5"/>
        <v>9</v>
      </c>
      <c r="Y43" s="113">
        <f t="shared" si="6"/>
        <v>13</v>
      </c>
      <c r="Z43" s="113" t="str">
        <f t="shared" si="7"/>
        <v xml:space="preserve"> 9/13</v>
      </c>
      <c r="AA43" s="113" t="str">
        <f t="shared" si="8"/>
        <v>△</v>
      </c>
      <c r="AB43" s="14" t="str">
        <f>IF(T43&lt;&gt;"",H43,"")</f>
        <v/>
      </c>
      <c r="AC43" s="113" t="e">
        <f>+Z43&amp;" "&amp;AA43&amp;" "&amp;T43&amp;"-"&amp;U43&amp;" "&amp;O43</f>
        <v>#N/A</v>
      </c>
      <c r="AD43" s="14">
        <f>+J43</f>
        <v>0</v>
      </c>
      <c r="AE43" s="14">
        <f>+J44</f>
        <v>0</v>
      </c>
      <c r="AF43" s="14">
        <f>+L43</f>
        <v>0</v>
      </c>
      <c r="AG43" s="14">
        <f>+L44</f>
        <v>0</v>
      </c>
      <c r="AH43" s="117">
        <f t="shared" si="9"/>
        <v>40798</v>
      </c>
    </row>
    <row r="44" spans="1:34" ht="14.45" customHeight="1">
      <c r="A44" s="395"/>
      <c r="B44" s="376"/>
      <c r="C44" s="479"/>
      <c r="D44" s="336"/>
      <c r="E44" s="326"/>
      <c r="F44" s="336"/>
      <c r="G44" s="147" t="e">
        <f>LEFT(VLOOKUP(G43,参加チーム!$B$5:$G$73,6,FALSE),2)</f>
        <v>#N/A</v>
      </c>
      <c r="H44" s="372"/>
      <c r="I44" s="336"/>
      <c r="J44" s="140"/>
      <c r="K44" s="403"/>
      <c r="L44" s="140"/>
      <c r="M44" s="336"/>
      <c r="N44" s="147" t="e">
        <f>LEFT(VLOOKUP(N43,参加チーム!$B$5:$G$73,6,FALSE),2)</f>
        <v>#N/A</v>
      </c>
      <c r="O44" s="372"/>
      <c r="P44" s="374"/>
      <c r="Q44" s="392"/>
      <c r="S44" s="20" t="str">
        <f>+"後"&amp;N43&amp;G43</f>
        <v>後</v>
      </c>
      <c r="T44" s="16" t="str">
        <f>IF(M43&lt;&gt;"",M43,"")</f>
        <v/>
      </c>
      <c r="U44" s="16" t="str">
        <f>IF(I43&lt;&gt;"",I43,"")</f>
        <v/>
      </c>
      <c r="V44" s="21">
        <f>+B43</f>
        <v>40798</v>
      </c>
      <c r="X44" s="113">
        <f t="shared" si="5"/>
        <v>9</v>
      </c>
      <c r="Y44" s="113">
        <f t="shared" si="6"/>
        <v>13</v>
      </c>
      <c r="Z44" s="113" t="str">
        <f t="shared" si="7"/>
        <v xml:space="preserve"> 9/13</v>
      </c>
      <c r="AA44" s="113" t="str">
        <f t="shared" si="8"/>
        <v>△</v>
      </c>
      <c r="AB44" s="14" t="str">
        <f>IF(T44&lt;&gt;"",O43,"")</f>
        <v/>
      </c>
      <c r="AC44" s="113" t="e">
        <f>+Z44&amp;" "&amp;AA44&amp;" "&amp;T44&amp;"-"&amp;U44&amp;" "&amp;H43</f>
        <v>#N/A</v>
      </c>
      <c r="AD44" s="14">
        <f>+L43</f>
        <v>0</v>
      </c>
      <c r="AE44" s="14">
        <f>+L44</f>
        <v>0</v>
      </c>
      <c r="AF44" s="14">
        <f>+J43</f>
        <v>0</v>
      </c>
      <c r="AG44" s="14">
        <f>+J44</f>
        <v>0</v>
      </c>
      <c r="AH44" s="117">
        <f t="shared" si="9"/>
        <v>40798</v>
      </c>
    </row>
    <row r="45" spans="1:34" ht="14.45" customHeight="1">
      <c r="A45" s="395"/>
      <c r="B45" s="376"/>
      <c r="C45" s="479"/>
      <c r="D45" s="336">
        <v>2</v>
      </c>
      <c r="E45" s="327">
        <v>0.45138888888888895</v>
      </c>
      <c r="F45" s="337">
        <v>0.51388888888888895</v>
      </c>
      <c r="G45" s="148"/>
      <c r="H45" s="371" t="e">
        <f>VLOOKUP($G45,参加チーム!$B$5:$G$73,IF($N$2=1,4,5),FALSE)</f>
        <v>#N/A</v>
      </c>
      <c r="I45" s="336" t="str">
        <f>IF(J45&lt;&gt;"",J45+J46,"")</f>
        <v/>
      </c>
      <c r="J45" s="140"/>
      <c r="K45" s="403" t="s">
        <v>76</v>
      </c>
      <c r="L45" s="140"/>
      <c r="M45" s="336" t="str">
        <f>IF(L45&lt;&gt;"",L45+L46,"")</f>
        <v/>
      </c>
      <c r="N45" s="148"/>
      <c r="O45" s="371" t="e">
        <f>VLOOKUP($N45,参加チーム!$B$5:$G$73,IF($N$2=1,4,5),FALSE)</f>
        <v>#N/A</v>
      </c>
      <c r="P45" s="374" t="e">
        <f>+O45</f>
        <v>#N/A</v>
      </c>
      <c r="Q45" s="392"/>
      <c r="S45" s="20" t="str">
        <f>+"後"&amp;G45&amp;N45</f>
        <v>後</v>
      </c>
      <c r="T45" s="16" t="str">
        <f>+I45</f>
        <v/>
      </c>
      <c r="U45" s="16" t="str">
        <f>+M45</f>
        <v/>
      </c>
      <c r="V45" s="21">
        <f>+B43</f>
        <v>40798</v>
      </c>
      <c r="X45" s="113">
        <f t="shared" si="5"/>
        <v>9</v>
      </c>
      <c r="Y45" s="113">
        <f t="shared" si="6"/>
        <v>13</v>
      </c>
      <c r="Z45" s="113" t="str">
        <f t="shared" si="7"/>
        <v xml:space="preserve"> 9/13</v>
      </c>
      <c r="AA45" s="113" t="str">
        <f t="shared" si="8"/>
        <v>△</v>
      </c>
      <c r="AB45" s="14" t="str">
        <f>IF(T45&lt;&gt;"",H47,"")</f>
        <v/>
      </c>
      <c r="AC45" s="113" t="e">
        <f>+Z45&amp;" "&amp;AA45&amp;" "&amp;T45&amp;"-"&amp;U45&amp;" "&amp;O47</f>
        <v>#N/A</v>
      </c>
      <c r="AD45" s="14">
        <f>+J47</f>
        <v>0</v>
      </c>
      <c r="AE45" s="14">
        <f>+J48</f>
        <v>0</v>
      </c>
      <c r="AF45" s="14">
        <f>+L47</f>
        <v>0</v>
      </c>
      <c r="AG45" s="14">
        <f>+L48</f>
        <v>0</v>
      </c>
      <c r="AH45" s="117">
        <f t="shared" si="9"/>
        <v>40798</v>
      </c>
    </row>
    <row r="46" spans="1:34" ht="14.25" customHeight="1">
      <c r="A46" s="395"/>
      <c r="B46" s="376"/>
      <c r="C46" s="399" t="s">
        <v>183</v>
      </c>
      <c r="D46" s="336"/>
      <c r="E46" s="326"/>
      <c r="F46" s="336"/>
      <c r="G46" s="147" t="e">
        <f>LEFT(VLOOKUP(G45,参加チーム!$B$5:$G$73,6,FALSE),2)</f>
        <v>#N/A</v>
      </c>
      <c r="H46" s="372"/>
      <c r="I46" s="336"/>
      <c r="J46" s="140"/>
      <c r="K46" s="403"/>
      <c r="L46" s="140"/>
      <c r="M46" s="336"/>
      <c r="N46" s="147" t="e">
        <f>LEFT(VLOOKUP(N45,参加チーム!$B$5:$G$73,6,FALSE),2)</f>
        <v>#N/A</v>
      </c>
      <c r="O46" s="372"/>
      <c r="P46" s="374"/>
      <c r="Q46" s="392"/>
      <c r="S46" s="20" t="str">
        <f>+"後"&amp;N45&amp;G45</f>
        <v>後</v>
      </c>
      <c r="T46" s="16" t="str">
        <f>+M45</f>
        <v/>
      </c>
      <c r="U46" s="16" t="str">
        <f>+I45</f>
        <v/>
      </c>
      <c r="V46" s="21">
        <f>+B43</f>
        <v>40798</v>
      </c>
      <c r="X46" s="113">
        <f t="shared" si="5"/>
        <v>9</v>
      </c>
      <c r="Y46" s="113">
        <f t="shared" si="6"/>
        <v>13</v>
      </c>
      <c r="Z46" s="113" t="str">
        <f t="shared" si="7"/>
        <v xml:space="preserve"> 9/13</v>
      </c>
      <c r="AA46" s="113" t="str">
        <f t="shared" si="8"/>
        <v>△</v>
      </c>
      <c r="AB46" s="14" t="str">
        <f>IF(T46&lt;&gt;"",O47,"")</f>
        <v/>
      </c>
      <c r="AC46" s="113" t="e">
        <f>+Z46&amp;" "&amp;AA46&amp;" "&amp;T46&amp;"-"&amp;U46&amp;" "&amp;H47</f>
        <v>#N/A</v>
      </c>
      <c r="AD46" s="14">
        <f>+L47</f>
        <v>0</v>
      </c>
      <c r="AE46" s="14">
        <f>+L48</f>
        <v>0</v>
      </c>
      <c r="AF46" s="14">
        <f>+J47</f>
        <v>0</v>
      </c>
      <c r="AG46" s="14">
        <f>+J48</f>
        <v>0</v>
      </c>
      <c r="AH46" s="117">
        <f t="shared" si="9"/>
        <v>40798</v>
      </c>
    </row>
    <row r="47" spans="1:34" ht="14.25" customHeight="1">
      <c r="A47" s="395"/>
      <c r="B47" s="376"/>
      <c r="C47" s="399"/>
      <c r="D47" s="336">
        <v>3</v>
      </c>
      <c r="E47" s="328">
        <v>0.52777777777777779</v>
      </c>
      <c r="F47" s="337">
        <v>0.59027777777777779</v>
      </c>
      <c r="G47" s="148"/>
      <c r="H47" s="371" t="e">
        <f>VLOOKUP($G47,参加チーム!$B$5:$G$73,IF($N$2=1,4,5),FALSE)</f>
        <v>#N/A</v>
      </c>
      <c r="I47" s="336" t="str">
        <f>IF(J47&lt;&gt;"",J47+J48,"")</f>
        <v/>
      </c>
      <c r="J47" s="140"/>
      <c r="K47" s="403" t="s">
        <v>76</v>
      </c>
      <c r="L47" s="140"/>
      <c r="M47" s="336" t="str">
        <f>IF(L47&lt;&gt;"",L47+L48,"")</f>
        <v/>
      </c>
      <c r="N47" s="148"/>
      <c r="O47" s="371" t="e">
        <f>VLOOKUP($N47,参加チーム!$B$5:$G$73,IF($N$2=1,4,5),FALSE)</f>
        <v>#N/A</v>
      </c>
      <c r="P47" s="374" t="e">
        <f>+O47</f>
        <v>#N/A</v>
      </c>
      <c r="Q47" s="392"/>
      <c r="S47" s="20" t="str">
        <f>+"後"&amp;G47&amp;N47</f>
        <v>後</v>
      </c>
      <c r="T47" s="16" t="str">
        <f>+I47</f>
        <v/>
      </c>
      <c r="U47" s="16" t="str">
        <f>+M47</f>
        <v/>
      </c>
      <c r="V47" s="21">
        <f>+B43</f>
        <v>40798</v>
      </c>
      <c r="X47" s="113">
        <f t="shared" si="5"/>
        <v>9</v>
      </c>
      <c r="Y47" s="113">
        <f t="shared" si="6"/>
        <v>13</v>
      </c>
      <c r="Z47" s="113" t="str">
        <f t="shared" si="7"/>
        <v xml:space="preserve"> 9/13</v>
      </c>
      <c r="AA47" s="113" t="str">
        <f t="shared" si="8"/>
        <v>△</v>
      </c>
      <c r="AB47" s="14" t="str">
        <f>IF(T47&lt;&gt;"",H45,"")</f>
        <v/>
      </c>
      <c r="AC47" s="113" t="e">
        <f>+Z47&amp;" "&amp;AA47&amp;" "&amp;T47&amp;"-"&amp;U47&amp;" "&amp;O45</f>
        <v>#N/A</v>
      </c>
      <c r="AD47" s="14">
        <f>+J45</f>
        <v>0</v>
      </c>
      <c r="AE47" s="14">
        <f>+J46</f>
        <v>0</v>
      </c>
      <c r="AF47" s="14">
        <f>+L45</f>
        <v>0</v>
      </c>
      <c r="AG47" s="14">
        <f>+L46</f>
        <v>0</v>
      </c>
      <c r="AH47" s="117">
        <f t="shared" si="9"/>
        <v>40798</v>
      </c>
    </row>
    <row r="48" spans="1:34" ht="15" customHeight="1" thickBot="1">
      <c r="A48" s="520"/>
      <c r="B48" s="367"/>
      <c r="C48" s="521"/>
      <c r="D48" s="517"/>
      <c r="E48" s="330"/>
      <c r="F48" s="517"/>
      <c r="G48" s="145" t="e">
        <f>LEFT(VLOOKUP(G47,参加チーム!$B$5:$G$73,6,FALSE),2)</f>
        <v>#N/A</v>
      </c>
      <c r="H48" s="383"/>
      <c r="I48" s="517"/>
      <c r="J48" s="146"/>
      <c r="K48" s="519"/>
      <c r="L48" s="146"/>
      <c r="M48" s="517"/>
      <c r="N48" s="145" t="e">
        <f>LEFT(VLOOKUP(N47,参加チーム!$B$5:$G$73,6,FALSE),2)</f>
        <v>#N/A</v>
      </c>
      <c r="O48" s="383"/>
      <c r="P48" s="518"/>
      <c r="Q48" s="516"/>
      <c r="S48" s="22" t="str">
        <f>+"後"&amp;N47&amp;G47</f>
        <v>後</v>
      </c>
      <c r="T48" s="23" t="str">
        <f>+M47</f>
        <v/>
      </c>
      <c r="U48" s="23" t="str">
        <f>+I47</f>
        <v/>
      </c>
      <c r="V48" s="24">
        <f>+B43</f>
        <v>40798</v>
      </c>
      <c r="X48" s="113">
        <f t="shared" si="5"/>
        <v>9</v>
      </c>
      <c r="Y48" s="113">
        <f t="shared" si="6"/>
        <v>13</v>
      </c>
      <c r="Z48" s="113" t="str">
        <f t="shared" si="7"/>
        <v xml:space="preserve"> 9/13</v>
      </c>
      <c r="AA48" s="113" t="str">
        <f t="shared" si="8"/>
        <v>△</v>
      </c>
      <c r="AB48" s="14" t="str">
        <f>IF(T48&lt;&gt;"",O45,"")</f>
        <v/>
      </c>
      <c r="AC48" s="113" t="e">
        <f>+Z48&amp;" "&amp;AA48&amp;" "&amp;T48&amp;"-"&amp;U48&amp;" "&amp;H45</f>
        <v>#N/A</v>
      </c>
      <c r="AD48" s="14">
        <f>+L45</f>
        <v>0</v>
      </c>
      <c r="AE48" s="14">
        <f>+L46</f>
        <v>0</v>
      </c>
      <c r="AF48" s="14">
        <f>+J45</f>
        <v>0</v>
      </c>
      <c r="AG48" s="14">
        <f>+J46</f>
        <v>0</v>
      </c>
      <c r="AH48" s="117">
        <f t="shared" si="9"/>
        <v>40798</v>
      </c>
    </row>
    <row r="49" spans="1:34" ht="14.45" customHeight="1">
      <c r="A49" s="394">
        <v>8</v>
      </c>
      <c r="B49" s="513">
        <v>40812</v>
      </c>
      <c r="C49" s="478" t="s">
        <v>97</v>
      </c>
      <c r="D49" s="382">
        <v>1</v>
      </c>
      <c r="E49" s="325">
        <v>0.39583333333333331</v>
      </c>
      <c r="F49" s="335">
        <v>0.4375</v>
      </c>
      <c r="G49" s="83"/>
      <c r="H49" s="379" t="e">
        <f>VLOOKUP($G49,参加チーム!$B$5:$G$73,IF($N$2=1,4,5),FALSE)</f>
        <v>#N/A</v>
      </c>
      <c r="I49" s="382" t="str">
        <f>IF(J49&lt;&gt;"",J49+J50,"")</f>
        <v/>
      </c>
      <c r="J49" s="120"/>
      <c r="K49" s="404" t="s">
        <v>76</v>
      </c>
      <c r="L49" s="120"/>
      <c r="M49" s="382" t="str">
        <f>IF(L49&lt;&gt;"",L49+L50,"")</f>
        <v/>
      </c>
      <c r="N49" s="83"/>
      <c r="O49" s="379" t="e">
        <f>VLOOKUP($N49,参加チーム!$B$5:$G$73,IF($N$2=1,4,5),FALSE)</f>
        <v>#N/A</v>
      </c>
      <c r="P49" s="402" t="e">
        <f>+O49</f>
        <v>#N/A</v>
      </c>
      <c r="Q49" s="391" t="e">
        <f>+O53</f>
        <v>#N/A</v>
      </c>
      <c r="S49" s="17" t="str">
        <f>+"後"&amp;G49&amp;N49</f>
        <v>後</v>
      </c>
      <c r="T49" s="18" t="str">
        <f>IF(I49&lt;&gt;"",I49,"")</f>
        <v/>
      </c>
      <c r="U49" s="18" t="str">
        <f>IF(M49&lt;&gt;"",M49,"")</f>
        <v/>
      </c>
      <c r="V49" s="19">
        <f>+B49</f>
        <v>40812</v>
      </c>
      <c r="X49" s="113">
        <f t="shared" si="5"/>
        <v>9</v>
      </c>
      <c r="Y49" s="113">
        <f t="shared" si="6"/>
        <v>27</v>
      </c>
      <c r="Z49" s="113" t="str">
        <f t="shared" si="7"/>
        <v xml:space="preserve"> 9/27</v>
      </c>
      <c r="AA49" s="113" t="str">
        <f t="shared" si="8"/>
        <v>△</v>
      </c>
      <c r="AB49" s="14" t="str">
        <f>IF(T49&lt;&gt;"",H53,"")</f>
        <v/>
      </c>
      <c r="AC49" s="113" t="e">
        <f>+Z49&amp;" "&amp;AA49&amp;" "&amp;T49&amp;"-"&amp;U49&amp;" "&amp;O53</f>
        <v>#N/A</v>
      </c>
      <c r="AD49" s="14">
        <f>+J53</f>
        <v>0</v>
      </c>
      <c r="AE49" s="14">
        <f>+J54</f>
        <v>0</v>
      </c>
      <c r="AF49" s="14">
        <f>+L53</f>
        <v>0</v>
      </c>
      <c r="AG49" s="14">
        <f>+L54</f>
        <v>0</v>
      </c>
      <c r="AH49" s="117">
        <f t="shared" si="9"/>
        <v>40812</v>
      </c>
    </row>
    <row r="50" spans="1:34" ht="14.45" customHeight="1">
      <c r="A50" s="395"/>
      <c r="B50" s="514"/>
      <c r="C50" s="479"/>
      <c r="D50" s="336"/>
      <c r="E50" s="326"/>
      <c r="F50" s="336"/>
      <c r="G50" s="147" t="e">
        <f>LEFT(VLOOKUP(G49,参加チーム!$B$5:$G$73,6,FALSE),2)</f>
        <v>#N/A</v>
      </c>
      <c r="H50" s="372"/>
      <c r="I50" s="336"/>
      <c r="J50" s="140"/>
      <c r="K50" s="403"/>
      <c r="L50" s="140"/>
      <c r="M50" s="336"/>
      <c r="N50" s="147" t="e">
        <f>LEFT(VLOOKUP(N49,参加チーム!$B$5:$G$73,6,FALSE),2)</f>
        <v>#N/A</v>
      </c>
      <c r="O50" s="372"/>
      <c r="P50" s="374"/>
      <c r="Q50" s="392"/>
      <c r="S50" s="20" t="str">
        <f>+"後"&amp;N49&amp;G49</f>
        <v>後</v>
      </c>
      <c r="T50" s="16" t="str">
        <f>IF(M49&lt;&gt;"",M49,"")</f>
        <v/>
      </c>
      <c r="U50" s="16" t="str">
        <f>IF(I49&lt;&gt;"",I49,"")</f>
        <v/>
      </c>
      <c r="V50" s="21">
        <f>+B49</f>
        <v>40812</v>
      </c>
      <c r="X50" s="113">
        <f t="shared" si="5"/>
        <v>9</v>
      </c>
      <c r="Y50" s="113">
        <f t="shared" si="6"/>
        <v>27</v>
      </c>
      <c r="Z50" s="113" t="str">
        <f t="shared" si="7"/>
        <v xml:space="preserve"> 9/27</v>
      </c>
      <c r="AA50" s="113" t="str">
        <f t="shared" si="8"/>
        <v>△</v>
      </c>
      <c r="AB50" s="14" t="str">
        <f>IF(T50&lt;&gt;"",O53,"")</f>
        <v/>
      </c>
      <c r="AC50" s="113" t="e">
        <f>+Z50&amp;" "&amp;AA50&amp;" "&amp;T50&amp;"-"&amp;U50&amp;" "&amp;H53</f>
        <v>#N/A</v>
      </c>
      <c r="AD50" s="14">
        <f>+L53</f>
        <v>0</v>
      </c>
      <c r="AE50" s="14">
        <f>+L54</f>
        <v>0</v>
      </c>
      <c r="AF50" s="14">
        <f>+J53</f>
        <v>0</v>
      </c>
      <c r="AG50" s="14">
        <f>+J54</f>
        <v>0</v>
      </c>
      <c r="AH50" s="117">
        <f t="shared" si="9"/>
        <v>40812</v>
      </c>
    </row>
    <row r="51" spans="1:34" ht="14.45" customHeight="1">
      <c r="A51" s="395"/>
      <c r="B51" s="514"/>
      <c r="C51" s="479"/>
      <c r="D51" s="336">
        <v>2</v>
      </c>
      <c r="E51" s="327">
        <v>0.45138888888888895</v>
      </c>
      <c r="F51" s="337">
        <v>0.51388888888888895</v>
      </c>
      <c r="G51" s="148"/>
      <c r="H51" s="371" t="e">
        <f>VLOOKUP($G51,参加チーム!$B$5:$G$73,IF($N$2=1,4,5),FALSE)</f>
        <v>#N/A</v>
      </c>
      <c r="I51" s="336" t="str">
        <f>IF(J51&lt;&gt;"",J51+J52,"")</f>
        <v/>
      </c>
      <c r="J51" s="140"/>
      <c r="K51" s="403" t="s">
        <v>76</v>
      </c>
      <c r="L51" s="140"/>
      <c r="M51" s="336" t="str">
        <f>IF(L51&lt;&gt;"",L51+L52,"")</f>
        <v/>
      </c>
      <c r="N51" s="148"/>
      <c r="O51" s="371" t="e">
        <f>VLOOKUP($N51,参加チーム!$B$5:$G$73,IF($N$2=1,4,5),FALSE)</f>
        <v>#N/A</v>
      </c>
      <c r="P51" s="374" t="e">
        <f>+O51</f>
        <v>#N/A</v>
      </c>
      <c r="Q51" s="392"/>
      <c r="S51" s="20" t="str">
        <f>+"後"&amp;G51&amp;N51</f>
        <v>後</v>
      </c>
      <c r="T51" s="16" t="str">
        <f>+I51</f>
        <v/>
      </c>
      <c r="U51" s="16" t="str">
        <f>+M51</f>
        <v/>
      </c>
      <c r="V51" s="21">
        <f>+B49</f>
        <v>40812</v>
      </c>
      <c r="X51" s="113">
        <f t="shared" si="5"/>
        <v>9</v>
      </c>
      <c r="Y51" s="113">
        <f t="shared" si="6"/>
        <v>27</v>
      </c>
      <c r="Z51" s="113" t="str">
        <f t="shared" si="7"/>
        <v xml:space="preserve"> 9/27</v>
      </c>
      <c r="AA51" s="113" t="str">
        <f t="shared" si="8"/>
        <v>△</v>
      </c>
      <c r="AB51" s="14" t="str">
        <f>IF(T51&lt;&gt;"",H51,"")</f>
        <v/>
      </c>
      <c r="AC51" s="113" t="e">
        <f>+Z51&amp;" "&amp;AA51&amp;" "&amp;T51&amp;"-"&amp;U51&amp;" "&amp;O51</f>
        <v>#N/A</v>
      </c>
      <c r="AD51" s="14">
        <f>+J51</f>
        <v>0</v>
      </c>
      <c r="AE51" s="14">
        <f>+J52</f>
        <v>0</v>
      </c>
      <c r="AF51" s="14">
        <f>+L51</f>
        <v>0</v>
      </c>
      <c r="AG51" s="14">
        <f>+L52</f>
        <v>0</v>
      </c>
      <c r="AH51" s="117">
        <f t="shared" si="9"/>
        <v>40812</v>
      </c>
    </row>
    <row r="52" spans="1:34" ht="14.25" customHeight="1">
      <c r="A52" s="395"/>
      <c r="B52" s="514"/>
      <c r="C52" s="506" t="s">
        <v>330</v>
      </c>
      <c r="D52" s="336"/>
      <c r="E52" s="326"/>
      <c r="F52" s="336"/>
      <c r="G52" s="147" t="e">
        <f>LEFT(VLOOKUP(G51,参加チーム!$B$5:$G$73,6,FALSE),2)</f>
        <v>#N/A</v>
      </c>
      <c r="H52" s="372"/>
      <c r="I52" s="336"/>
      <c r="J52" s="140"/>
      <c r="K52" s="403"/>
      <c r="L52" s="140"/>
      <c r="M52" s="336"/>
      <c r="N52" s="147" t="e">
        <f>LEFT(VLOOKUP(N51,参加チーム!$B$5:$G$73,6,FALSE),2)</f>
        <v>#N/A</v>
      </c>
      <c r="O52" s="372"/>
      <c r="P52" s="374"/>
      <c r="Q52" s="392"/>
      <c r="S52" s="20" t="str">
        <f>+"後"&amp;N51&amp;G51</f>
        <v>後</v>
      </c>
      <c r="T52" s="16" t="str">
        <f>+M51</f>
        <v/>
      </c>
      <c r="U52" s="16" t="str">
        <f>+I51</f>
        <v/>
      </c>
      <c r="V52" s="21">
        <f>+B49</f>
        <v>40812</v>
      </c>
      <c r="X52" s="113">
        <f t="shared" si="5"/>
        <v>9</v>
      </c>
      <c r="Y52" s="113">
        <f t="shared" si="6"/>
        <v>27</v>
      </c>
      <c r="Z52" s="113" t="str">
        <f t="shared" si="7"/>
        <v xml:space="preserve"> 9/27</v>
      </c>
      <c r="AA52" s="113" t="str">
        <f t="shared" si="8"/>
        <v>△</v>
      </c>
      <c r="AB52" s="14" t="str">
        <f>IF(T52&lt;&gt;"",O51,"")</f>
        <v/>
      </c>
      <c r="AC52" s="113" t="e">
        <f>+Z52&amp;" "&amp;AA52&amp;" "&amp;T52&amp;"-"&amp;U52&amp;" "&amp;H51</f>
        <v>#N/A</v>
      </c>
      <c r="AD52" s="14">
        <f>+L51</f>
        <v>0</v>
      </c>
      <c r="AE52" s="14">
        <f>+L52</f>
        <v>0</v>
      </c>
      <c r="AF52" s="14">
        <f>+J51</f>
        <v>0</v>
      </c>
      <c r="AG52" s="14">
        <f>+J52</f>
        <v>0</v>
      </c>
      <c r="AH52" s="117">
        <f t="shared" si="9"/>
        <v>40812</v>
      </c>
    </row>
    <row r="53" spans="1:34">
      <c r="A53" s="395"/>
      <c r="B53" s="514"/>
      <c r="C53" s="397"/>
      <c r="D53" s="336">
        <v>3</v>
      </c>
      <c r="E53" s="328">
        <v>0.52777777777777779</v>
      </c>
      <c r="F53" s="337">
        <v>0.59027777777777779</v>
      </c>
      <c r="G53" s="148"/>
      <c r="H53" s="371" t="e">
        <f>VLOOKUP($G53,参加チーム!$B$5:$G$73,IF($N$2=1,4,5),FALSE)</f>
        <v>#N/A</v>
      </c>
      <c r="I53" s="336" t="str">
        <f>IF(J53&lt;&gt;"",J53+J54,"")</f>
        <v/>
      </c>
      <c r="J53" s="140"/>
      <c r="K53" s="403" t="s">
        <v>76</v>
      </c>
      <c r="L53" s="140"/>
      <c r="M53" s="336" t="str">
        <f>IF(L53&lt;&gt;"",L53+L54,"")</f>
        <v/>
      </c>
      <c r="N53" s="148"/>
      <c r="O53" s="371" t="e">
        <f>VLOOKUP($N53,参加チーム!$B$5:$G$73,IF($N$2=1,4,5),FALSE)</f>
        <v>#N/A</v>
      </c>
      <c r="P53" s="374" t="e">
        <f>+O53</f>
        <v>#N/A</v>
      </c>
      <c r="Q53" s="392"/>
      <c r="S53" s="20" t="str">
        <f>+"後"&amp;G53&amp;N53</f>
        <v>後</v>
      </c>
      <c r="T53" s="16" t="str">
        <f>+I53</f>
        <v/>
      </c>
      <c r="U53" s="16" t="str">
        <f>+M53</f>
        <v/>
      </c>
      <c r="V53" s="21">
        <f>+B49</f>
        <v>40812</v>
      </c>
      <c r="X53" s="113">
        <f t="shared" si="5"/>
        <v>9</v>
      </c>
      <c r="Y53" s="113">
        <f t="shared" si="6"/>
        <v>27</v>
      </c>
      <c r="Z53" s="113" t="str">
        <f t="shared" si="7"/>
        <v xml:space="preserve"> 9/27</v>
      </c>
      <c r="AA53" s="113" t="str">
        <f t="shared" si="8"/>
        <v>△</v>
      </c>
      <c r="AB53" s="14" t="str">
        <f>IF(T53&lt;&gt;"",H49,"")</f>
        <v/>
      </c>
      <c r="AC53" s="113" t="e">
        <f>+Z53&amp;" "&amp;AA53&amp;" "&amp;T53&amp;"-"&amp;U53&amp;" "&amp;O49</f>
        <v>#N/A</v>
      </c>
      <c r="AD53" s="14">
        <f>+J49</f>
        <v>0</v>
      </c>
      <c r="AE53" s="14">
        <f>+J50</f>
        <v>0</v>
      </c>
      <c r="AF53" s="14">
        <f>+L49</f>
        <v>0</v>
      </c>
      <c r="AG53" s="14">
        <f>+L50</f>
        <v>0</v>
      </c>
      <c r="AH53" s="117">
        <f t="shared" si="9"/>
        <v>40812</v>
      </c>
    </row>
    <row r="54" spans="1:34" ht="15" thickBot="1">
      <c r="A54" s="396"/>
      <c r="B54" s="515"/>
      <c r="C54" s="344"/>
      <c r="D54" s="400"/>
      <c r="E54" s="330"/>
      <c r="F54" s="400"/>
      <c r="G54" s="121" t="e">
        <f>LEFT(VLOOKUP(G53,参加チーム!$B$5:$G$73,6,FALSE),2)</f>
        <v>#N/A</v>
      </c>
      <c r="H54" s="383"/>
      <c r="I54" s="400"/>
      <c r="J54" s="122"/>
      <c r="K54" s="406"/>
      <c r="L54" s="122"/>
      <c r="M54" s="400"/>
      <c r="N54" s="121" t="e">
        <f>LEFT(VLOOKUP(N53,参加チーム!$B$5:$G$73,6,FALSE),2)</f>
        <v>#N/A</v>
      </c>
      <c r="O54" s="383"/>
      <c r="P54" s="405"/>
      <c r="Q54" s="393"/>
      <c r="S54" s="22" t="str">
        <f>+"後"&amp;N53&amp;G53</f>
        <v>後</v>
      </c>
      <c r="T54" s="23" t="str">
        <f>+M53</f>
        <v/>
      </c>
      <c r="U54" s="23" t="str">
        <f>+I53</f>
        <v/>
      </c>
      <c r="V54" s="24">
        <f>+B49</f>
        <v>40812</v>
      </c>
      <c r="X54" s="113">
        <f t="shared" si="5"/>
        <v>9</v>
      </c>
      <c r="Y54" s="113">
        <f t="shared" si="6"/>
        <v>27</v>
      </c>
      <c r="Z54" s="113" t="str">
        <f t="shared" si="7"/>
        <v xml:space="preserve"> 9/27</v>
      </c>
      <c r="AA54" s="113" t="str">
        <f t="shared" si="8"/>
        <v>△</v>
      </c>
      <c r="AB54" s="14" t="str">
        <f>IF(T54&lt;&gt;"",O49,"")</f>
        <v/>
      </c>
      <c r="AC54" s="113" t="e">
        <f>+Z54&amp;" "&amp;AA54&amp;" "&amp;T54&amp;"-"&amp;U54&amp;" "&amp;H49</f>
        <v>#N/A</v>
      </c>
      <c r="AD54" s="14">
        <f>+L49</f>
        <v>0</v>
      </c>
      <c r="AE54" s="14">
        <f>+L50</f>
        <v>0</v>
      </c>
      <c r="AF54" s="14">
        <f>+J49</f>
        <v>0</v>
      </c>
      <c r="AG54" s="14">
        <f>+J50</f>
        <v>0</v>
      </c>
      <c r="AH54" s="117">
        <f t="shared" si="9"/>
        <v>40812</v>
      </c>
    </row>
    <row r="55" spans="1:34" ht="14.45" customHeight="1">
      <c r="A55" s="508">
        <v>9</v>
      </c>
      <c r="B55" s="509">
        <v>40827</v>
      </c>
      <c r="C55" s="505" t="s">
        <v>97</v>
      </c>
      <c r="D55" s="326">
        <v>1</v>
      </c>
      <c r="E55" s="325">
        <v>0.39583333333333331</v>
      </c>
      <c r="F55" s="332">
        <v>0.4375</v>
      </c>
      <c r="G55" s="149"/>
      <c r="H55" s="379" t="e">
        <f>VLOOKUP($G55,参加チーム!$B$5:$G$73,IF($N$2=1,4,5),FALSE)</f>
        <v>#N/A</v>
      </c>
      <c r="I55" s="326" t="str">
        <f>IF(J55&lt;&gt;"",J55+J56,"")</f>
        <v/>
      </c>
      <c r="J55" s="150"/>
      <c r="K55" s="353" t="s">
        <v>76</v>
      </c>
      <c r="L55" s="150"/>
      <c r="M55" s="326" t="str">
        <f>IF(L55&lt;&gt;"",L55+L56,"")</f>
        <v/>
      </c>
      <c r="N55" s="149"/>
      <c r="O55" s="379" t="e">
        <f>VLOOKUP($N55,参加チーム!$B$5:$G$73,IF($N$2=1,4,5),FALSE)</f>
        <v>#N/A</v>
      </c>
      <c r="P55" s="358" t="e">
        <f>+O55</f>
        <v>#N/A</v>
      </c>
      <c r="Q55" s="512" t="e">
        <f>+H59</f>
        <v>#N/A</v>
      </c>
      <c r="S55" s="17" t="str">
        <f>+"後"&amp;G55&amp;N55</f>
        <v>後</v>
      </c>
      <c r="T55" s="18" t="str">
        <f>IF(I55&lt;&gt;"",I55,"")</f>
        <v/>
      </c>
      <c r="U55" s="18" t="str">
        <f>IF(M55&lt;&gt;"",M55,"")</f>
        <v/>
      </c>
      <c r="V55" s="19">
        <f>+B55</f>
        <v>40827</v>
      </c>
      <c r="X55" s="113">
        <f t="shared" si="5"/>
        <v>10</v>
      </c>
      <c r="Y55" s="113">
        <f t="shared" si="6"/>
        <v>12</v>
      </c>
      <c r="Z55" s="113" t="str">
        <f t="shared" si="7"/>
        <v>10/12</v>
      </c>
      <c r="AA55" s="113" t="str">
        <f t="shared" si="8"/>
        <v>△</v>
      </c>
      <c r="AB55" s="14" t="str">
        <f>IF(T55&lt;&gt;"",H57,"")</f>
        <v/>
      </c>
      <c r="AC55" s="113" t="e">
        <f>+Z55&amp;" "&amp;AA55&amp;" "&amp;T55&amp;"-"&amp;U55&amp;" "&amp;O57</f>
        <v>#N/A</v>
      </c>
      <c r="AD55" s="14">
        <f>+J57</f>
        <v>0</v>
      </c>
      <c r="AE55" s="14">
        <f>+J58</f>
        <v>0</v>
      </c>
      <c r="AF55" s="14">
        <f>+L57</f>
        <v>0</v>
      </c>
      <c r="AG55" s="14">
        <f>+L58</f>
        <v>0</v>
      </c>
      <c r="AH55" s="117">
        <f t="shared" si="9"/>
        <v>40827</v>
      </c>
    </row>
    <row r="56" spans="1:34" ht="14.45" customHeight="1">
      <c r="A56" s="395"/>
      <c r="B56" s="376"/>
      <c r="C56" s="482"/>
      <c r="D56" s="336"/>
      <c r="E56" s="326"/>
      <c r="F56" s="336"/>
      <c r="G56" s="147" t="e">
        <f>LEFT(VLOOKUP(G55,参加チーム!$B$5:$G$73,6,FALSE),2)</f>
        <v>#N/A</v>
      </c>
      <c r="H56" s="372"/>
      <c r="I56" s="336"/>
      <c r="J56" s="140"/>
      <c r="K56" s="403"/>
      <c r="L56" s="140"/>
      <c r="M56" s="336"/>
      <c r="N56" s="147" t="e">
        <f>LEFT(VLOOKUP(N55,参加チーム!$B$5:$G$73,6,FALSE),2)</f>
        <v>#N/A</v>
      </c>
      <c r="O56" s="372"/>
      <c r="P56" s="374"/>
      <c r="Q56" s="392"/>
      <c r="S56" s="20" t="str">
        <f>+"後"&amp;N55&amp;G55</f>
        <v>後</v>
      </c>
      <c r="T56" s="16" t="str">
        <f>IF(M55&lt;&gt;"",M55,"")</f>
        <v/>
      </c>
      <c r="U56" s="16" t="str">
        <f>IF(I55&lt;&gt;"",I55,"")</f>
        <v/>
      </c>
      <c r="V56" s="21">
        <f>+B55</f>
        <v>40827</v>
      </c>
      <c r="W56" s="14">
        <f>+F55-$W$2</f>
        <v>0.39583333333333331</v>
      </c>
      <c r="X56" s="113">
        <f t="shared" si="5"/>
        <v>10</v>
      </c>
      <c r="Y56" s="113">
        <f t="shared" si="6"/>
        <v>12</v>
      </c>
      <c r="Z56" s="113" t="str">
        <f t="shared" si="7"/>
        <v>10/12</v>
      </c>
      <c r="AA56" s="113" t="str">
        <f t="shared" si="8"/>
        <v>△</v>
      </c>
      <c r="AB56" s="14" t="str">
        <f>IF(T56&lt;&gt;"",O57,"")</f>
        <v/>
      </c>
      <c r="AC56" s="113" t="e">
        <f>+Z56&amp;" "&amp;AA56&amp;" "&amp;T56&amp;"-"&amp;U56&amp;" "&amp;H57</f>
        <v>#N/A</v>
      </c>
      <c r="AD56" s="14">
        <f>+L57</f>
        <v>0</v>
      </c>
      <c r="AE56" s="14">
        <f>+L58</f>
        <v>0</v>
      </c>
      <c r="AF56" s="14">
        <f>+J57</f>
        <v>0</v>
      </c>
      <c r="AG56" s="14">
        <f>+J58</f>
        <v>0</v>
      </c>
      <c r="AH56" s="117">
        <f t="shared" si="9"/>
        <v>40827</v>
      </c>
    </row>
    <row r="57" spans="1:34" ht="14.45" customHeight="1">
      <c r="A57" s="395"/>
      <c r="B57" s="376"/>
      <c r="C57" s="482"/>
      <c r="D57" s="336">
        <v>2</v>
      </c>
      <c r="E57" s="327">
        <v>0.45138888888888895</v>
      </c>
      <c r="F57" s="337">
        <v>0.51388888888888895</v>
      </c>
      <c r="G57" s="148"/>
      <c r="H57" s="371" t="e">
        <f>VLOOKUP($G57,参加チーム!$B$5:$G$73,IF($N$2=1,4,5),FALSE)</f>
        <v>#N/A</v>
      </c>
      <c r="I57" s="336" t="str">
        <f>IF(J57&lt;&gt;"",J57+J58,"")</f>
        <v/>
      </c>
      <c r="J57" s="140"/>
      <c r="K57" s="403" t="s">
        <v>76</v>
      </c>
      <c r="L57" s="140"/>
      <c r="M57" s="336" t="str">
        <f>IF(L57&lt;&gt;"",L57+L58,"")</f>
        <v/>
      </c>
      <c r="N57" s="148"/>
      <c r="O57" s="371" t="e">
        <f>VLOOKUP($N57,参加チーム!$B$5:$G$73,IF($N$2=1,4,5),FALSE)</f>
        <v>#N/A</v>
      </c>
      <c r="P57" s="374" t="e">
        <f>+O57</f>
        <v>#N/A</v>
      </c>
      <c r="Q57" s="392"/>
      <c r="S57" s="20" t="str">
        <f>+"後"&amp;G57&amp;N57</f>
        <v>後</v>
      </c>
      <c r="T57" s="16" t="str">
        <f>+I57</f>
        <v/>
      </c>
      <c r="U57" s="16" t="str">
        <f>+M57</f>
        <v/>
      </c>
      <c r="V57" s="21">
        <f>+B55</f>
        <v>40827</v>
      </c>
      <c r="X57" s="113">
        <f t="shared" si="5"/>
        <v>10</v>
      </c>
      <c r="Y57" s="113">
        <f t="shared" si="6"/>
        <v>12</v>
      </c>
      <c r="Z57" s="113" t="str">
        <f t="shared" si="7"/>
        <v>10/12</v>
      </c>
      <c r="AA57" s="113" t="str">
        <f t="shared" si="8"/>
        <v>△</v>
      </c>
      <c r="AB57" s="14" t="str">
        <f>IF(T57&lt;&gt;"",H55,"")</f>
        <v/>
      </c>
      <c r="AC57" s="113" t="e">
        <f>+Z57&amp;" "&amp;AA57&amp;" "&amp;T57&amp;"-"&amp;U57&amp;" "&amp;O55</f>
        <v>#N/A</v>
      </c>
      <c r="AD57" s="14">
        <f>+J55</f>
        <v>0</v>
      </c>
      <c r="AE57" s="14">
        <f>+J56</f>
        <v>0</v>
      </c>
      <c r="AF57" s="14">
        <f>+L55</f>
        <v>0</v>
      </c>
      <c r="AG57" s="14">
        <f>+L56</f>
        <v>0</v>
      </c>
      <c r="AH57" s="117">
        <f t="shared" si="9"/>
        <v>40827</v>
      </c>
    </row>
    <row r="58" spans="1:34" ht="14.25" customHeight="1">
      <c r="A58" s="395"/>
      <c r="B58" s="376"/>
      <c r="C58" s="407" t="s">
        <v>184</v>
      </c>
      <c r="D58" s="336"/>
      <c r="E58" s="326"/>
      <c r="F58" s="336"/>
      <c r="G58" s="147" t="e">
        <f>LEFT(VLOOKUP(G57,参加チーム!$B$5:$G$73,6,FALSE),2)</f>
        <v>#N/A</v>
      </c>
      <c r="H58" s="372"/>
      <c r="I58" s="336"/>
      <c r="J58" s="140"/>
      <c r="K58" s="403"/>
      <c r="L58" s="140"/>
      <c r="M58" s="336"/>
      <c r="N58" s="147" t="e">
        <f>LEFT(VLOOKUP(N57,参加チーム!$B$5:$G$73,6,FALSE),2)</f>
        <v>#N/A</v>
      </c>
      <c r="O58" s="372"/>
      <c r="P58" s="374"/>
      <c r="Q58" s="392"/>
      <c r="S58" s="20" t="str">
        <f>+"後"&amp;N57&amp;G57</f>
        <v>後</v>
      </c>
      <c r="T58" s="16" t="str">
        <f>+M57</f>
        <v/>
      </c>
      <c r="U58" s="16" t="str">
        <f>+I57</f>
        <v/>
      </c>
      <c r="V58" s="21">
        <f>+B55</f>
        <v>40827</v>
      </c>
      <c r="W58" s="14">
        <f>+F57-$W$3</f>
        <v>0.45138888888888895</v>
      </c>
      <c r="X58" s="113">
        <f t="shared" si="5"/>
        <v>10</v>
      </c>
      <c r="Y58" s="113">
        <f t="shared" si="6"/>
        <v>12</v>
      </c>
      <c r="Z58" s="113" t="str">
        <f t="shared" si="7"/>
        <v>10/12</v>
      </c>
      <c r="AA58" s="113" t="str">
        <f t="shared" si="8"/>
        <v>△</v>
      </c>
      <c r="AB58" s="14" t="str">
        <f>IF(T58&lt;&gt;"",O55,"")</f>
        <v/>
      </c>
      <c r="AC58" s="113" t="e">
        <f>+Z58&amp;" "&amp;AA58&amp;" "&amp;T58&amp;"-"&amp;U58&amp;" "&amp;H55</f>
        <v>#N/A</v>
      </c>
      <c r="AD58" s="14">
        <f>+L55</f>
        <v>0</v>
      </c>
      <c r="AE58" s="14">
        <f>+L56</f>
        <v>0</v>
      </c>
      <c r="AF58" s="14">
        <f>+J55</f>
        <v>0</v>
      </c>
      <c r="AG58" s="14">
        <f>+J56</f>
        <v>0</v>
      </c>
      <c r="AH58" s="117">
        <f t="shared" si="9"/>
        <v>40827</v>
      </c>
    </row>
    <row r="59" spans="1:34" ht="14.25" customHeight="1">
      <c r="A59" s="395"/>
      <c r="B59" s="376"/>
      <c r="C59" s="510"/>
      <c r="D59" s="336">
        <v>3</v>
      </c>
      <c r="E59" s="328">
        <v>0.52777777777777779</v>
      </c>
      <c r="F59" s="337">
        <v>0.59027777777777779</v>
      </c>
      <c r="G59" s="148"/>
      <c r="H59" s="371" t="e">
        <f>VLOOKUP($G59,参加チーム!$B$5:$G$73,IF($N$2=1,4,5),FALSE)</f>
        <v>#N/A</v>
      </c>
      <c r="I59" s="336" t="str">
        <f>IF(J59&lt;&gt;"",J59+J60,"")</f>
        <v/>
      </c>
      <c r="J59" s="140"/>
      <c r="K59" s="403" t="s">
        <v>76</v>
      </c>
      <c r="L59" s="140"/>
      <c r="M59" s="336" t="str">
        <f>IF(L59&lt;&gt;"",L59+L60,"")</f>
        <v/>
      </c>
      <c r="N59" s="148"/>
      <c r="O59" s="371" t="e">
        <f>VLOOKUP($N59,参加チーム!$B$5:$G$73,IF($N$2=1,4,5),FALSE)</f>
        <v>#N/A</v>
      </c>
      <c r="P59" s="374" t="e">
        <f>+O59</f>
        <v>#N/A</v>
      </c>
      <c r="Q59" s="392"/>
      <c r="S59" s="20" t="str">
        <f>+"後"&amp;G59&amp;N59</f>
        <v>後</v>
      </c>
      <c r="T59" s="16" t="str">
        <f>+I59</f>
        <v/>
      </c>
      <c r="U59" s="16" t="str">
        <f>+M59</f>
        <v/>
      </c>
      <c r="V59" s="21">
        <f>+B55</f>
        <v>40827</v>
      </c>
      <c r="X59" s="113">
        <f t="shared" si="5"/>
        <v>10</v>
      </c>
      <c r="Y59" s="113">
        <f t="shared" si="6"/>
        <v>12</v>
      </c>
      <c r="Z59" s="113" t="str">
        <f t="shared" si="7"/>
        <v>10/12</v>
      </c>
      <c r="AA59" s="113" t="str">
        <f t="shared" si="8"/>
        <v>△</v>
      </c>
      <c r="AB59" s="14" t="str">
        <f>IF(T59&lt;&gt;"",H59,"")</f>
        <v/>
      </c>
      <c r="AC59" s="113" t="e">
        <f>+Z59&amp;" "&amp;AA59&amp;" "&amp;T59&amp;"-"&amp;U59&amp;" "&amp;O59</f>
        <v>#N/A</v>
      </c>
      <c r="AD59" s="14">
        <f>+J59</f>
        <v>0</v>
      </c>
      <c r="AE59" s="14">
        <f>+J60</f>
        <v>0</v>
      </c>
      <c r="AF59" s="14">
        <f>+L59</f>
        <v>0</v>
      </c>
      <c r="AG59" s="14">
        <f>+L60</f>
        <v>0</v>
      </c>
      <c r="AH59" s="117">
        <f t="shared" si="9"/>
        <v>40827</v>
      </c>
    </row>
    <row r="60" spans="1:34" ht="15" customHeight="1" thickBot="1">
      <c r="A60" s="396"/>
      <c r="B60" s="347"/>
      <c r="C60" s="511"/>
      <c r="D60" s="400"/>
      <c r="E60" s="330"/>
      <c r="F60" s="400"/>
      <c r="G60" s="121" t="e">
        <f>LEFT(VLOOKUP(G59,参加チーム!$B$5:$G$73,6,FALSE),2)</f>
        <v>#N/A</v>
      </c>
      <c r="H60" s="383"/>
      <c r="I60" s="400"/>
      <c r="J60" s="122"/>
      <c r="K60" s="406"/>
      <c r="L60" s="122"/>
      <c r="M60" s="400"/>
      <c r="N60" s="121" t="e">
        <f>LEFT(VLOOKUP(N59,参加チーム!$B$5:$G$73,6,FALSE),2)</f>
        <v>#N/A</v>
      </c>
      <c r="O60" s="383"/>
      <c r="P60" s="405"/>
      <c r="Q60" s="393"/>
      <c r="S60" s="22" t="str">
        <f>+"後"&amp;N59&amp;G59</f>
        <v>後</v>
      </c>
      <c r="T60" s="23" t="str">
        <f>+M59</f>
        <v/>
      </c>
      <c r="U60" s="23" t="str">
        <f>+I59</f>
        <v/>
      </c>
      <c r="V60" s="24">
        <f>+B55</f>
        <v>40827</v>
      </c>
      <c r="W60" s="14">
        <f>+F59-$W$3</f>
        <v>0.52777777777777779</v>
      </c>
      <c r="X60" s="14">
        <f t="shared" si="5"/>
        <v>10</v>
      </c>
      <c r="Y60" s="14">
        <f t="shared" si="6"/>
        <v>12</v>
      </c>
      <c r="Z60" s="14" t="str">
        <f t="shared" si="7"/>
        <v>10/12</v>
      </c>
      <c r="AA60" s="14" t="str">
        <f t="shared" si="8"/>
        <v>△</v>
      </c>
      <c r="AB60" s="14" t="str">
        <f>IF(T60&lt;&gt;"",O59,"")</f>
        <v/>
      </c>
      <c r="AC60" s="113" t="e">
        <f>+Z60&amp;" "&amp;AA60&amp;" "&amp;T60&amp;"-"&amp;U60&amp;" "&amp;H59</f>
        <v>#N/A</v>
      </c>
      <c r="AD60" s="14">
        <f>+L59</f>
        <v>0</v>
      </c>
      <c r="AE60" s="14">
        <f>+L60</f>
        <v>0</v>
      </c>
      <c r="AF60" s="14">
        <f>+J59</f>
        <v>0</v>
      </c>
      <c r="AG60" s="14">
        <f>+J60</f>
        <v>0</v>
      </c>
      <c r="AH60" s="117">
        <f t="shared" si="9"/>
        <v>40827</v>
      </c>
    </row>
    <row r="61" spans="1:34" ht="14.45" customHeight="1">
      <c r="A61" s="340">
        <v>10</v>
      </c>
      <c r="B61" s="486">
        <v>40846</v>
      </c>
      <c r="C61" s="505" t="s">
        <v>77</v>
      </c>
      <c r="D61" s="368">
        <v>1</v>
      </c>
      <c r="E61" s="325">
        <v>0.39583333333333331</v>
      </c>
      <c r="F61" s="331">
        <v>0.4375</v>
      </c>
      <c r="G61" s="149"/>
      <c r="H61" s="379" t="e">
        <f>VLOOKUP($G61,参加チーム!$B$5:$G$73,IF($N$2=1,4,5),FALSE)</f>
        <v>#N/A</v>
      </c>
      <c r="I61" s="355" t="str">
        <f>IF(J61&lt;&gt;"",J61+J62,"")</f>
        <v/>
      </c>
      <c r="J61" s="111"/>
      <c r="K61" s="354" t="s">
        <v>76</v>
      </c>
      <c r="L61" s="111"/>
      <c r="M61" s="355" t="str">
        <f>IF(L61&lt;&gt;"",L61+L62,"")</f>
        <v/>
      </c>
      <c r="N61" s="85"/>
      <c r="O61" s="379" t="e">
        <f>VLOOKUP($N61,参加チーム!$B$5:$G$73,IF($N$2=1,4,5),FALSE)</f>
        <v>#N/A</v>
      </c>
      <c r="P61" s="389" t="e">
        <f>+O61</f>
        <v>#N/A</v>
      </c>
      <c r="Q61" s="386" t="e">
        <f>+O61</f>
        <v>#N/A</v>
      </c>
      <c r="S61" s="17" t="str">
        <f>+"後"&amp;G61&amp;N61</f>
        <v>後</v>
      </c>
      <c r="T61" s="18" t="str">
        <f>IF(I61&lt;&gt;"",I61,"")</f>
        <v/>
      </c>
      <c r="U61" s="18" t="str">
        <f>IF(M61&lt;&gt;"",M61,"")</f>
        <v/>
      </c>
      <c r="V61" s="19">
        <f>+B61</f>
        <v>40846</v>
      </c>
      <c r="X61" s="14">
        <f t="shared" si="5"/>
        <v>10</v>
      </c>
      <c r="Y61" s="14">
        <f t="shared" si="6"/>
        <v>31</v>
      </c>
      <c r="Z61" s="14" t="str">
        <f t="shared" si="7"/>
        <v>10/31</v>
      </c>
      <c r="AA61" s="14" t="str">
        <f t="shared" si="8"/>
        <v>△</v>
      </c>
      <c r="AB61" s="14" t="str">
        <f>IF(T61&lt;&gt;"",H63,"")</f>
        <v/>
      </c>
      <c r="AC61" s="113" t="e">
        <f>+Z61&amp;" "&amp;AA61&amp;" "&amp;T61&amp;"-"&amp;U61&amp;" "&amp;O63</f>
        <v>#N/A</v>
      </c>
      <c r="AD61" s="14">
        <f>+J63</f>
        <v>0</v>
      </c>
      <c r="AE61" s="14">
        <f>+J64</f>
        <v>0</v>
      </c>
      <c r="AF61" s="14">
        <f>+L63</f>
        <v>0</v>
      </c>
      <c r="AG61" s="14">
        <f>+L64</f>
        <v>0</v>
      </c>
      <c r="AH61" s="117">
        <f t="shared" si="9"/>
        <v>40846</v>
      </c>
    </row>
    <row r="62" spans="1:34" ht="14.45" customHeight="1">
      <c r="A62" s="340"/>
      <c r="B62" s="408"/>
      <c r="C62" s="479"/>
      <c r="D62" s="360"/>
      <c r="E62" s="326"/>
      <c r="F62" s="326"/>
      <c r="G62" s="84" t="e">
        <f>LEFT(VLOOKUP(G61,参加チーム!$B$5:$G$73,6,FALSE),2)</f>
        <v>#N/A</v>
      </c>
      <c r="H62" s="372"/>
      <c r="I62" s="326"/>
      <c r="J62" s="111"/>
      <c r="K62" s="353"/>
      <c r="L62" s="111"/>
      <c r="M62" s="326"/>
      <c r="N62" s="84" t="e">
        <f>LEFT(VLOOKUP(N61,参加チーム!$B$5:$G$73,6,FALSE),2)</f>
        <v>#N/A</v>
      </c>
      <c r="O62" s="372"/>
      <c r="P62" s="358"/>
      <c r="Q62" s="386"/>
      <c r="S62" s="20" t="str">
        <f>+"後"&amp;N61&amp;G61</f>
        <v>後</v>
      </c>
      <c r="T62" s="16" t="str">
        <f>IF(M61&lt;&gt;"",M61,"")</f>
        <v/>
      </c>
      <c r="U62" s="16" t="str">
        <f>IF(I61&lt;&gt;"",I61,"")</f>
        <v/>
      </c>
      <c r="V62" s="21">
        <f>+B61</f>
        <v>40846</v>
      </c>
      <c r="W62" s="14">
        <f>+F61-$W$2</f>
        <v>0.39583333333333331</v>
      </c>
      <c r="X62" s="14">
        <f t="shared" si="5"/>
        <v>10</v>
      </c>
      <c r="Y62" s="14">
        <f t="shared" si="6"/>
        <v>31</v>
      </c>
      <c r="Z62" s="14" t="str">
        <f t="shared" si="7"/>
        <v>10/31</v>
      </c>
      <c r="AA62" s="14" t="str">
        <f t="shared" si="8"/>
        <v>△</v>
      </c>
      <c r="AB62" s="14" t="str">
        <f>IF(T62&lt;&gt;"",O63,"")</f>
        <v/>
      </c>
      <c r="AC62" s="113" t="e">
        <f>+Z62&amp;" "&amp;AA62&amp;" "&amp;T62&amp;"-"&amp;U62&amp;" "&amp;H63</f>
        <v>#N/A</v>
      </c>
      <c r="AD62" s="14">
        <f>+L63</f>
        <v>0</v>
      </c>
      <c r="AE62" s="14">
        <f>+L64</f>
        <v>0</v>
      </c>
      <c r="AF62" s="14">
        <f>+J63</f>
        <v>0</v>
      </c>
      <c r="AG62" s="14">
        <f>+J64</f>
        <v>0</v>
      </c>
      <c r="AH62" s="117">
        <f t="shared" si="9"/>
        <v>40846</v>
      </c>
    </row>
    <row r="63" spans="1:34" ht="14.45" customHeight="1">
      <c r="A63" s="340"/>
      <c r="B63" s="408"/>
      <c r="C63" s="479"/>
      <c r="D63" s="348">
        <v>2</v>
      </c>
      <c r="E63" s="327">
        <v>0.45138888888888895</v>
      </c>
      <c r="F63" s="477">
        <v>0.51388888888888895</v>
      </c>
      <c r="G63" s="85"/>
      <c r="H63" s="371" t="e">
        <f>VLOOKUP($G63,参加チーム!$B$5:$G$73,IF($N$2=1,4,5),FALSE)</f>
        <v>#N/A</v>
      </c>
      <c r="I63" s="380" t="str">
        <f>IF(J63&lt;&gt;"",J63+J64,"")</f>
        <v/>
      </c>
      <c r="J63" s="150"/>
      <c r="K63" s="381" t="s">
        <v>76</v>
      </c>
      <c r="L63" s="150"/>
      <c r="M63" s="380" t="str">
        <f>IF(L63&lt;&gt;"",L63+L64,"")</f>
        <v/>
      </c>
      <c r="N63" s="149"/>
      <c r="O63" s="371" t="e">
        <f>VLOOKUP($N63,参加チーム!$B$5:$G$73,IF($N$2=1,4,5),FALSE)</f>
        <v>#N/A</v>
      </c>
      <c r="P63" s="384" t="e">
        <f>+O63</f>
        <v>#N/A</v>
      </c>
      <c r="Q63" s="386"/>
      <c r="S63" s="20" t="str">
        <f>+"後"&amp;G63&amp;N63</f>
        <v>後</v>
      </c>
      <c r="T63" s="16" t="str">
        <f>+I63</f>
        <v/>
      </c>
      <c r="U63" s="16" t="str">
        <f>+M63</f>
        <v/>
      </c>
      <c r="V63" s="21">
        <f>+B61</f>
        <v>40846</v>
      </c>
      <c r="X63" s="113">
        <f t="shared" si="5"/>
        <v>10</v>
      </c>
      <c r="Y63" s="113">
        <f t="shared" si="6"/>
        <v>31</v>
      </c>
      <c r="Z63" s="113" t="str">
        <f t="shared" si="7"/>
        <v>10/31</v>
      </c>
      <c r="AA63" s="113" t="str">
        <f t="shared" si="8"/>
        <v>△</v>
      </c>
      <c r="AB63" s="14" t="str">
        <f>IF(T63&lt;&gt;"",H61,"")</f>
        <v/>
      </c>
      <c r="AC63" s="113" t="e">
        <f>+Z63&amp;" "&amp;AA63&amp;" "&amp;T63&amp;"-"&amp;U63&amp;" "&amp;O61</f>
        <v>#N/A</v>
      </c>
      <c r="AD63" s="14">
        <f>+J61</f>
        <v>0</v>
      </c>
      <c r="AE63" s="14">
        <f>+J62</f>
        <v>0</v>
      </c>
      <c r="AF63" s="14">
        <f>+L61</f>
        <v>0</v>
      </c>
      <c r="AG63" s="14">
        <f>+L62</f>
        <v>0</v>
      </c>
      <c r="AH63" s="117">
        <f t="shared" si="9"/>
        <v>40846</v>
      </c>
    </row>
    <row r="64" spans="1:34" ht="14.25" customHeight="1">
      <c r="A64" s="340"/>
      <c r="B64" s="408"/>
      <c r="C64" s="506" t="s">
        <v>121</v>
      </c>
      <c r="D64" s="360"/>
      <c r="E64" s="326"/>
      <c r="F64" s="326"/>
      <c r="G64" s="84" t="e">
        <f>LEFT(VLOOKUP(G63,参加チーム!$B$5:$G$73,6,FALSE),2)</f>
        <v>#N/A</v>
      </c>
      <c r="H64" s="372"/>
      <c r="I64" s="326"/>
      <c r="J64" s="111"/>
      <c r="K64" s="353"/>
      <c r="L64" s="111"/>
      <c r="M64" s="326"/>
      <c r="N64" s="84" t="e">
        <f>LEFT(VLOOKUP(N63,参加チーム!$B$5:$G$73,6,FALSE),2)</f>
        <v>#N/A</v>
      </c>
      <c r="O64" s="372"/>
      <c r="P64" s="358"/>
      <c r="Q64" s="386"/>
      <c r="S64" s="20" t="str">
        <f>+"後"&amp;N63&amp;G63</f>
        <v>後</v>
      </c>
      <c r="T64" s="16" t="str">
        <f>+M63</f>
        <v/>
      </c>
      <c r="U64" s="16" t="str">
        <f>+I63</f>
        <v/>
      </c>
      <c r="V64" s="21">
        <f>+B61</f>
        <v>40846</v>
      </c>
      <c r="W64" s="14">
        <f>+F63-$W$3</f>
        <v>0.45138888888888895</v>
      </c>
      <c r="X64" s="113">
        <f t="shared" si="5"/>
        <v>10</v>
      </c>
      <c r="Y64" s="113">
        <f t="shared" si="6"/>
        <v>31</v>
      </c>
      <c r="Z64" s="113" t="str">
        <f t="shared" si="7"/>
        <v>10/31</v>
      </c>
      <c r="AA64" s="113" t="str">
        <f t="shared" si="8"/>
        <v>△</v>
      </c>
      <c r="AB64" s="14" t="str">
        <f>IF(T64&lt;&gt;"",O61,"")</f>
        <v/>
      </c>
      <c r="AC64" s="113" t="e">
        <f>+Z64&amp;" "&amp;AA64&amp;" "&amp;T64&amp;"-"&amp;U64&amp;" "&amp;H61</f>
        <v>#N/A</v>
      </c>
      <c r="AD64" s="14">
        <f>+L61</f>
        <v>0</v>
      </c>
      <c r="AE64" s="14">
        <f>+L62</f>
        <v>0</v>
      </c>
      <c r="AF64" s="14">
        <f>+J61</f>
        <v>0</v>
      </c>
      <c r="AG64" s="14">
        <f>+J62</f>
        <v>0</v>
      </c>
      <c r="AH64" s="117">
        <f t="shared" si="9"/>
        <v>40846</v>
      </c>
    </row>
    <row r="65" spans="1:34">
      <c r="A65" s="340"/>
      <c r="B65" s="408"/>
      <c r="C65" s="506"/>
      <c r="D65" s="348">
        <v>3</v>
      </c>
      <c r="E65" s="328">
        <v>0.52777777777777779</v>
      </c>
      <c r="F65" s="477">
        <v>0.59027777777777779</v>
      </c>
      <c r="G65" s="85"/>
      <c r="H65" s="371" t="e">
        <f>VLOOKUP($G65,参加チーム!$B$5:$G$73,IF($N$2=1,4,5),FALSE)</f>
        <v>#N/A</v>
      </c>
      <c r="I65" s="355" t="str">
        <f>IF(J65&lt;&gt;"",J65+J66,"")</f>
        <v/>
      </c>
      <c r="J65" s="111"/>
      <c r="K65" s="354" t="s">
        <v>76</v>
      </c>
      <c r="L65" s="111"/>
      <c r="M65" s="355" t="str">
        <f>IF(L65&lt;&gt;"",L65+L66,"")</f>
        <v/>
      </c>
      <c r="N65" s="85"/>
      <c r="O65" s="371" t="e">
        <f>VLOOKUP($N65,参加チーム!$B$5:$G$73,IF($N$2=1,4,5),FALSE)</f>
        <v>#N/A</v>
      </c>
      <c r="P65" s="389" t="e">
        <f>+O65</f>
        <v>#N/A</v>
      </c>
      <c r="Q65" s="386"/>
      <c r="S65" s="20" t="str">
        <f>+"後"&amp;G65&amp;N65</f>
        <v>後</v>
      </c>
      <c r="T65" s="16" t="str">
        <f>+I65</f>
        <v/>
      </c>
      <c r="U65" s="16" t="str">
        <f>+M65</f>
        <v/>
      </c>
      <c r="V65" s="21">
        <f>+B61</f>
        <v>40846</v>
      </c>
      <c r="X65" s="113">
        <f t="shared" si="5"/>
        <v>10</v>
      </c>
      <c r="Y65" s="113">
        <f t="shared" si="6"/>
        <v>31</v>
      </c>
      <c r="Z65" s="113" t="str">
        <f t="shared" si="7"/>
        <v>10/31</v>
      </c>
      <c r="AA65" s="113" t="str">
        <f t="shared" si="8"/>
        <v>△</v>
      </c>
      <c r="AB65" s="14" t="str">
        <f>IF(T65&lt;&gt;"",H65,"")</f>
        <v/>
      </c>
      <c r="AC65" s="113" t="e">
        <f>+Z65&amp;" "&amp;AA65&amp;" "&amp;T65&amp;"-"&amp;U65&amp;" "&amp;O65</f>
        <v>#N/A</v>
      </c>
      <c r="AD65" s="14">
        <f>+J65</f>
        <v>0</v>
      </c>
      <c r="AE65" s="14">
        <f>+J66</f>
        <v>0</v>
      </c>
      <c r="AF65" s="14">
        <f>+L65</f>
        <v>0</v>
      </c>
      <c r="AG65" s="14">
        <f>+L66</f>
        <v>0</v>
      </c>
      <c r="AH65" s="117">
        <f t="shared" si="9"/>
        <v>40846</v>
      </c>
    </row>
    <row r="66" spans="1:34" ht="15" thickBot="1">
      <c r="A66" s="341"/>
      <c r="B66" s="409"/>
      <c r="C66" s="507"/>
      <c r="D66" s="349"/>
      <c r="E66" s="330"/>
      <c r="F66" s="356"/>
      <c r="G66" s="121" t="e">
        <f>LEFT(VLOOKUP(G65,参加チーム!$B$5:$G$73,6,FALSE),2)</f>
        <v>#N/A</v>
      </c>
      <c r="H66" s="383"/>
      <c r="I66" s="356"/>
      <c r="J66" s="122"/>
      <c r="K66" s="388"/>
      <c r="L66" s="122"/>
      <c r="M66" s="356"/>
      <c r="N66" s="121" t="e">
        <f>LEFT(VLOOKUP(N65,参加チーム!$B$5:$G$73,6,FALSE),2)</f>
        <v>#N/A</v>
      </c>
      <c r="O66" s="383"/>
      <c r="P66" s="370"/>
      <c r="Q66" s="387"/>
      <c r="S66" s="22" t="str">
        <f>+"後"&amp;N65&amp;G65</f>
        <v>後</v>
      </c>
      <c r="T66" s="23" t="str">
        <f>+M65</f>
        <v/>
      </c>
      <c r="U66" s="23" t="str">
        <f>+I65</f>
        <v/>
      </c>
      <c r="V66" s="24">
        <f>+B61</f>
        <v>40846</v>
      </c>
      <c r="W66" s="14">
        <f>+F65-$W$3</f>
        <v>0.52777777777777779</v>
      </c>
      <c r="X66" s="113">
        <f t="shared" si="5"/>
        <v>10</v>
      </c>
      <c r="Y66" s="113">
        <f t="shared" si="6"/>
        <v>31</v>
      </c>
      <c r="Z66" s="113" t="str">
        <f t="shared" si="7"/>
        <v>10/31</v>
      </c>
      <c r="AA66" s="113" t="str">
        <f t="shared" si="8"/>
        <v>△</v>
      </c>
      <c r="AB66" s="14" t="str">
        <f>IF(T66&lt;&gt;"",O65,"")</f>
        <v/>
      </c>
      <c r="AC66" s="113" t="e">
        <f>+Z66&amp;" "&amp;AA66&amp;" "&amp;T66&amp;"-"&amp;U66&amp;" "&amp;H65</f>
        <v>#N/A</v>
      </c>
      <c r="AD66" s="14">
        <f>+L65</f>
        <v>0</v>
      </c>
      <c r="AE66" s="14">
        <f>+L66</f>
        <v>0</v>
      </c>
      <c r="AF66" s="14">
        <f>+J65</f>
        <v>0</v>
      </c>
      <c r="AG66" s="14">
        <f>+J66</f>
        <v>0</v>
      </c>
      <c r="AH66" s="117">
        <f t="shared" si="9"/>
        <v>40846</v>
      </c>
    </row>
    <row r="67" spans="1:34">
      <c r="X67" s="113"/>
      <c r="Y67" s="113"/>
      <c r="Z67" s="113"/>
      <c r="AA67" s="113"/>
      <c r="AC67" s="113"/>
    </row>
    <row r="68" spans="1:34">
      <c r="X68" s="113"/>
      <c r="Y68" s="113"/>
      <c r="Z68" s="113"/>
      <c r="AA68" s="113"/>
      <c r="AC68" s="113"/>
    </row>
    <row r="69" spans="1:34">
      <c r="X69" s="113"/>
      <c r="Y69" s="113"/>
      <c r="Z69" s="113"/>
      <c r="AA69" s="113"/>
      <c r="AC69" s="113"/>
    </row>
    <row r="70" spans="1:34">
      <c r="X70" s="113"/>
      <c r="Y70" s="113"/>
      <c r="Z70" s="113"/>
      <c r="AA70" s="113"/>
      <c r="AC70" s="113"/>
    </row>
    <row r="71" spans="1:34">
      <c r="G71" s="110" t="s">
        <v>95</v>
      </c>
      <c r="X71" s="113"/>
      <c r="Y71" s="113"/>
      <c r="Z71" s="113"/>
      <c r="AA71" s="113"/>
      <c r="AC71" s="113"/>
    </row>
    <row r="72" spans="1:34">
      <c r="G72" s="110" t="s">
        <v>116</v>
      </c>
      <c r="X72" s="113"/>
      <c r="Y72" s="113"/>
      <c r="Z72" s="113"/>
      <c r="AA72" s="113"/>
      <c r="AC72" s="113"/>
    </row>
    <row r="73" spans="1:34">
      <c r="G73" s="110" t="s">
        <v>96</v>
      </c>
      <c r="X73" s="113"/>
      <c r="Y73" s="113"/>
      <c r="Z73" s="113"/>
      <c r="AA73" s="113"/>
      <c r="AC73" s="113"/>
    </row>
    <row r="74" spans="1:34">
      <c r="G74" s="110" t="s">
        <v>113</v>
      </c>
      <c r="X74" s="113"/>
      <c r="Y74" s="113"/>
      <c r="Z74" s="113"/>
      <c r="AA74" s="113"/>
      <c r="AC74" s="113"/>
    </row>
    <row r="75" spans="1:34">
      <c r="G75" s="110" t="s">
        <v>114</v>
      </c>
      <c r="X75" s="113"/>
      <c r="Y75" s="113"/>
      <c r="Z75" s="113"/>
      <c r="AA75" s="113"/>
      <c r="AC75" s="113"/>
    </row>
    <row r="76" spans="1:34">
      <c r="G76" s="110" t="s">
        <v>115</v>
      </c>
      <c r="X76" s="113"/>
      <c r="Y76" s="113"/>
      <c r="Z76" s="113"/>
      <c r="AA76" s="113"/>
      <c r="AC76" s="113"/>
    </row>
    <row r="77" spans="1:34">
      <c r="X77" s="113"/>
      <c r="Y77" s="113"/>
      <c r="Z77" s="113"/>
      <c r="AA77" s="113"/>
      <c r="AC77" s="113"/>
    </row>
    <row r="78" spans="1:34">
      <c r="X78" s="113"/>
      <c r="Y78" s="113"/>
      <c r="Z78" s="113"/>
      <c r="AA78" s="113"/>
      <c r="AC78" s="113"/>
    </row>
    <row r="79" spans="1:34">
      <c r="X79" s="113"/>
      <c r="Y79" s="113"/>
      <c r="Z79" s="113"/>
      <c r="AA79" s="113"/>
      <c r="AC79" s="113"/>
    </row>
    <row r="80" spans="1:34">
      <c r="X80" s="113"/>
      <c r="Y80" s="113"/>
      <c r="Z80" s="113"/>
      <c r="AA80" s="113"/>
      <c r="AC80" s="113"/>
    </row>
    <row r="81" spans="1:29">
      <c r="X81" s="113"/>
      <c r="Y81" s="113"/>
      <c r="Z81" s="113"/>
      <c r="AA81" s="113"/>
      <c r="AC81" s="113"/>
    </row>
    <row r="82" spans="1:29">
      <c r="X82" s="113"/>
      <c r="Y82" s="113"/>
      <c r="Z82" s="113"/>
      <c r="AA82" s="113"/>
      <c r="AC82" s="113"/>
    </row>
    <row r="83" spans="1:29">
      <c r="X83" s="113"/>
      <c r="Y83" s="113"/>
      <c r="Z83" s="113"/>
      <c r="AA83" s="113"/>
      <c r="AC83" s="113"/>
    </row>
    <row r="84" spans="1:29">
      <c r="X84" s="113"/>
      <c r="Y84" s="113"/>
      <c r="Z84" s="113"/>
      <c r="AA84" s="113"/>
      <c r="AC84" s="113"/>
    </row>
    <row r="85" spans="1:29">
      <c r="X85" s="113"/>
      <c r="Y85" s="113"/>
      <c r="Z85" s="113"/>
      <c r="AA85" s="113"/>
      <c r="AC85" s="113"/>
    </row>
    <row r="86" spans="1:29">
      <c r="X86" s="113"/>
      <c r="Y86" s="113"/>
      <c r="Z86" s="113"/>
      <c r="AA86" s="113"/>
      <c r="AC86" s="113"/>
    </row>
    <row r="87" spans="1:29">
      <c r="X87" s="113"/>
      <c r="Y87" s="113"/>
      <c r="Z87" s="113"/>
      <c r="AA87" s="113"/>
      <c r="AC87" s="113"/>
    </row>
    <row r="88" spans="1:29">
      <c r="X88" s="113"/>
      <c r="Y88" s="113"/>
      <c r="Z88" s="113"/>
      <c r="AA88" s="113"/>
      <c r="AC88" s="113"/>
    </row>
    <row r="89" spans="1:29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X89" s="113"/>
      <c r="Y89" s="113"/>
      <c r="Z89" s="113"/>
      <c r="AA89" s="113"/>
      <c r="AC89" s="113"/>
    </row>
    <row r="90" spans="1:29">
      <c r="X90" s="113"/>
      <c r="Y90" s="113"/>
      <c r="Z90" s="113"/>
      <c r="AA90" s="113"/>
      <c r="AC90" s="113"/>
    </row>
    <row r="91" spans="1:29">
      <c r="X91" s="113"/>
      <c r="Y91" s="113"/>
      <c r="Z91" s="113"/>
      <c r="AA91" s="113"/>
      <c r="AC91" s="113"/>
    </row>
    <row r="92" spans="1:29">
      <c r="X92" s="113"/>
      <c r="Y92" s="113"/>
      <c r="Z92" s="113"/>
      <c r="AA92" s="113"/>
      <c r="AC92" s="113"/>
    </row>
    <row r="93" spans="1:29">
      <c r="X93" s="113"/>
      <c r="Y93" s="113"/>
      <c r="Z93" s="113"/>
      <c r="AA93" s="113"/>
      <c r="AC93" s="113"/>
    </row>
    <row r="94" spans="1:29">
      <c r="X94" s="113"/>
      <c r="Y94" s="113"/>
      <c r="Z94" s="113"/>
      <c r="AA94" s="113"/>
      <c r="AC94" s="113"/>
    </row>
    <row r="95" spans="1:29">
      <c r="X95" s="113"/>
      <c r="Y95" s="113"/>
      <c r="Z95" s="113"/>
      <c r="AA95" s="113"/>
      <c r="AC95" s="113"/>
    </row>
    <row r="96" spans="1:29">
      <c r="X96" s="113"/>
      <c r="Y96" s="113"/>
      <c r="Z96" s="113"/>
      <c r="AA96" s="113"/>
      <c r="AC96" s="113"/>
    </row>
    <row r="97" spans="24:29">
      <c r="X97" s="113"/>
      <c r="Y97" s="113"/>
      <c r="Z97" s="113"/>
      <c r="AA97" s="113"/>
      <c r="AC97" s="113"/>
    </row>
    <row r="98" spans="24:29">
      <c r="X98" s="113"/>
      <c r="Y98" s="113"/>
      <c r="Z98" s="113"/>
      <c r="AA98" s="113"/>
      <c r="AC98" s="113"/>
    </row>
    <row r="99" spans="24:29">
      <c r="X99" s="113"/>
      <c r="Y99" s="113"/>
      <c r="Z99" s="113"/>
      <c r="AA99" s="113"/>
      <c r="AC99" s="113"/>
    </row>
    <row r="100" spans="24:29">
      <c r="X100" s="113"/>
      <c r="Y100" s="113"/>
      <c r="Z100" s="113"/>
      <c r="AA100" s="113"/>
      <c r="AC100" s="113"/>
    </row>
    <row r="101" spans="24:29">
      <c r="X101" s="113"/>
      <c r="Y101" s="113"/>
      <c r="Z101" s="113"/>
      <c r="AA101" s="113"/>
      <c r="AC101" s="113"/>
    </row>
    <row r="102" spans="24:29">
      <c r="X102" s="113"/>
      <c r="Y102" s="113"/>
      <c r="Z102" s="113"/>
      <c r="AA102" s="113"/>
      <c r="AC102" s="113"/>
    </row>
    <row r="103" spans="24:29">
      <c r="X103" s="113"/>
      <c r="Y103" s="113"/>
      <c r="Z103" s="113"/>
      <c r="AA103" s="113"/>
      <c r="AC103" s="113"/>
    </row>
    <row r="104" spans="24:29">
      <c r="X104" s="113"/>
      <c r="Y104" s="113"/>
      <c r="Z104" s="113"/>
      <c r="AA104" s="113"/>
      <c r="AC104" s="113"/>
    </row>
    <row r="105" spans="24:29">
      <c r="X105" s="113"/>
      <c r="Y105" s="113"/>
      <c r="Z105" s="113"/>
      <c r="AA105" s="113"/>
      <c r="AC105" s="113"/>
    </row>
    <row r="106" spans="24:29">
      <c r="X106" s="113"/>
      <c r="Y106" s="113"/>
      <c r="Z106" s="113"/>
      <c r="AA106" s="113"/>
      <c r="AC106" s="113"/>
    </row>
    <row r="107" spans="24:29">
      <c r="X107" s="113"/>
      <c r="Y107" s="113"/>
      <c r="Z107" s="113"/>
      <c r="AA107" s="113"/>
      <c r="AC107" s="113"/>
    </row>
    <row r="108" spans="24:29">
      <c r="X108" s="113"/>
      <c r="Y108" s="113"/>
      <c r="Z108" s="113"/>
      <c r="AA108" s="113"/>
      <c r="AC108" s="113"/>
    </row>
    <row r="109" spans="24:29">
      <c r="X109" s="113"/>
      <c r="Y109" s="113"/>
      <c r="Z109" s="113"/>
      <c r="AA109" s="113"/>
      <c r="AC109" s="113"/>
    </row>
    <row r="110" spans="24:29">
      <c r="X110" s="113"/>
      <c r="Y110" s="113"/>
      <c r="Z110" s="113"/>
      <c r="AA110" s="113"/>
      <c r="AC110" s="113"/>
    </row>
    <row r="111" spans="24:29">
      <c r="X111" s="113"/>
      <c r="Y111" s="113"/>
      <c r="Z111" s="113"/>
      <c r="AA111" s="113"/>
      <c r="AC111" s="113"/>
    </row>
    <row r="112" spans="24:29">
      <c r="X112" s="113"/>
      <c r="Y112" s="113"/>
      <c r="Z112" s="113"/>
      <c r="AA112" s="113"/>
      <c r="AC112" s="113"/>
    </row>
    <row r="113" spans="24:29">
      <c r="X113" s="113"/>
      <c r="Y113" s="113"/>
      <c r="Z113" s="113"/>
      <c r="AA113" s="113"/>
      <c r="AC113" s="113"/>
    </row>
    <row r="114" spans="24:29">
      <c r="X114" s="113"/>
      <c r="Y114" s="113"/>
      <c r="Z114" s="113"/>
      <c r="AA114" s="113"/>
      <c r="AC114" s="113"/>
    </row>
    <row r="115" spans="24:29">
      <c r="X115" s="113"/>
      <c r="Y115" s="113"/>
      <c r="Z115" s="113"/>
      <c r="AA115" s="113"/>
      <c r="AC115" s="113"/>
    </row>
    <row r="116" spans="24:29">
      <c r="X116" s="113"/>
      <c r="Y116" s="113"/>
      <c r="Z116" s="113"/>
      <c r="AA116" s="113"/>
      <c r="AC116" s="113"/>
    </row>
    <row r="117" spans="24:29">
      <c r="X117" s="113"/>
      <c r="Y117" s="113"/>
      <c r="Z117" s="113"/>
      <c r="AA117" s="113"/>
      <c r="AC117" s="113"/>
    </row>
    <row r="118" spans="24:29">
      <c r="X118" s="113"/>
      <c r="Y118" s="113"/>
      <c r="Z118" s="113"/>
      <c r="AA118" s="113"/>
      <c r="AC118" s="113"/>
    </row>
    <row r="119" spans="24:29">
      <c r="X119" s="113"/>
      <c r="Y119" s="113"/>
      <c r="Z119" s="113"/>
      <c r="AA119" s="113"/>
      <c r="AC119" s="113"/>
    </row>
    <row r="120" spans="24:29">
      <c r="X120" s="113"/>
      <c r="Y120" s="113"/>
      <c r="Z120" s="113"/>
      <c r="AA120" s="113"/>
      <c r="AC120" s="113"/>
    </row>
  </sheetData>
  <mergeCells count="322">
    <mergeCell ref="H8:H9"/>
    <mergeCell ref="I8:I9"/>
    <mergeCell ref="K10:K11"/>
    <mergeCell ref="M10:M11"/>
    <mergeCell ref="K8:K9"/>
    <mergeCell ref="M8:M9"/>
    <mergeCell ref="O10:O11"/>
    <mergeCell ref="Q4:Q9"/>
    <mergeCell ref="P4:P5"/>
    <mergeCell ref="P8:P9"/>
    <mergeCell ref="P10:P11"/>
    <mergeCell ref="Q10:Q15"/>
    <mergeCell ref="O8:O9"/>
    <mergeCell ref="O12:O13"/>
    <mergeCell ref="P12:P13"/>
    <mergeCell ref="P14:P15"/>
    <mergeCell ref="P6:P7"/>
    <mergeCell ref="O4:O5"/>
    <mergeCell ref="O6:O7"/>
    <mergeCell ref="H4:H5"/>
    <mergeCell ref="H6:H7"/>
    <mergeCell ref="I6:I7"/>
    <mergeCell ref="I12:I13"/>
    <mergeCell ref="H14:H15"/>
    <mergeCell ref="I3:M3"/>
    <mergeCell ref="I4:I5"/>
    <mergeCell ref="K4:K5"/>
    <mergeCell ref="M4:M5"/>
    <mergeCell ref="K6:K7"/>
    <mergeCell ref="M6:M7"/>
    <mergeCell ref="A10:A15"/>
    <mergeCell ref="B10:B15"/>
    <mergeCell ref="A4:A9"/>
    <mergeCell ref="D6:D7"/>
    <mergeCell ref="C10:C12"/>
    <mergeCell ref="F12:F13"/>
    <mergeCell ref="F4:F5"/>
    <mergeCell ref="C13:C15"/>
    <mergeCell ref="D14:D15"/>
    <mergeCell ref="D8:D9"/>
    <mergeCell ref="D12:D13"/>
    <mergeCell ref="B4:B9"/>
    <mergeCell ref="F14:F15"/>
    <mergeCell ref="F8:F9"/>
    <mergeCell ref="C4:C6"/>
    <mergeCell ref="C7:C9"/>
    <mergeCell ref="D4:D5"/>
    <mergeCell ref="F6:F7"/>
    <mergeCell ref="M12:M13"/>
    <mergeCell ref="D10:D11"/>
    <mergeCell ref="F10:F11"/>
    <mergeCell ref="H10:H11"/>
    <mergeCell ref="I10:I11"/>
    <mergeCell ref="I14:I15"/>
    <mergeCell ref="K14:K15"/>
    <mergeCell ref="K12:K13"/>
    <mergeCell ref="H12:H13"/>
    <mergeCell ref="O14:O15"/>
    <mergeCell ref="A16:A21"/>
    <mergeCell ref="B16:B21"/>
    <mergeCell ref="C16:C18"/>
    <mergeCell ref="D16:D17"/>
    <mergeCell ref="D18:D19"/>
    <mergeCell ref="M14:M15"/>
    <mergeCell ref="H16:H17"/>
    <mergeCell ref="I16:I17"/>
    <mergeCell ref="K16:K17"/>
    <mergeCell ref="C19:C21"/>
    <mergeCell ref="Q16:Q21"/>
    <mergeCell ref="M18:M19"/>
    <mergeCell ref="O18:O19"/>
    <mergeCell ref="P18:P19"/>
    <mergeCell ref="M20:M21"/>
    <mergeCell ref="O20:O21"/>
    <mergeCell ref="D20:D21"/>
    <mergeCell ref="O16:O17"/>
    <mergeCell ref="P16:P17"/>
    <mergeCell ref="P20:P21"/>
    <mergeCell ref="M16:M17"/>
    <mergeCell ref="K20:K21"/>
    <mergeCell ref="F18:F19"/>
    <mergeCell ref="H18:H19"/>
    <mergeCell ref="I18:I19"/>
    <mergeCell ref="K18:K19"/>
    <mergeCell ref="F20:F21"/>
    <mergeCell ref="H20:H21"/>
    <mergeCell ref="I20:I21"/>
    <mergeCell ref="F16:F17"/>
    <mergeCell ref="A22:A27"/>
    <mergeCell ref="B22:B27"/>
    <mergeCell ref="C22:C24"/>
    <mergeCell ref="D22:D23"/>
    <mergeCell ref="D24:D25"/>
    <mergeCell ref="C25:C27"/>
    <mergeCell ref="D26:D27"/>
    <mergeCell ref="F24:F25"/>
    <mergeCell ref="F26:F27"/>
    <mergeCell ref="F22:F23"/>
    <mergeCell ref="E22:E23"/>
    <mergeCell ref="E24:E25"/>
    <mergeCell ref="E26:E27"/>
    <mergeCell ref="H22:H23"/>
    <mergeCell ref="I22:I23"/>
    <mergeCell ref="K22:K23"/>
    <mergeCell ref="H30:H31"/>
    <mergeCell ref="Q28:Q33"/>
    <mergeCell ref="M30:M31"/>
    <mergeCell ref="O30:O31"/>
    <mergeCell ref="P30:P31"/>
    <mergeCell ref="M32:M33"/>
    <mergeCell ref="Q22:Q27"/>
    <mergeCell ref="M24:M25"/>
    <mergeCell ref="O24:O25"/>
    <mergeCell ref="P24:P25"/>
    <mergeCell ref="M26:M27"/>
    <mergeCell ref="O26:O27"/>
    <mergeCell ref="P26:P27"/>
    <mergeCell ref="O22:O23"/>
    <mergeCell ref="P22:P23"/>
    <mergeCell ref="M22:M23"/>
    <mergeCell ref="O32:O33"/>
    <mergeCell ref="P28:P29"/>
    <mergeCell ref="O28:O29"/>
    <mergeCell ref="P32:P33"/>
    <mergeCell ref="M28:M29"/>
    <mergeCell ref="A28:A33"/>
    <mergeCell ref="B28:B33"/>
    <mergeCell ref="C28:C30"/>
    <mergeCell ref="D28:D29"/>
    <mergeCell ref="D30:D31"/>
    <mergeCell ref="F32:F33"/>
    <mergeCell ref="C31:C33"/>
    <mergeCell ref="D32:D33"/>
    <mergeCell ref="F30:F31"/>
    <mergeCell ref="F28:F29"/>
    <mergeCell ref="E28:E29"/>
    <mergeCell ref="E30:E31"/>
    <mergeCell ref="E32:E33"/>
    <mergeCell ref="I32:I33"/>
    <mergeCell ref="K32:K33"/>
    <mergeCell ref="H32:H33"/>
    <mergeCell ref="K24:K25"/>
    <mergeCell ref="I26:I27"/>
    <mergeCell ref="H24:H25"/>
    <mergeCell ref="I24:I25"/>
    <mergeCell ref="K26:K27"/>
    <mergeCell ref="H26:H27"/>
    <mergeCell ref="H28:H29"/>
    <mergeCell ref="K28:K29"/>
    <mergeCell ref="I30:I31"/>
    <mergeCell ref="K30:K31"/>
    <mergeCell ref="I28:I29"/>
    <mergeCell ref="M37:M38"/>
    <mergeCell ref="O37:O38"/>
    <mergeCell ref="I36:M36"/>
    <mergeCell ref="A37:A42"/>
    <mergeCell ref="B37:B42"/>
    <mergeCell ref="C37:C39"/>
    <mergeCell ref="D37:D38"/>
    <mergeCell ref="C40:C42"/>
    <mergeCell ref="Q37:Q42"/>
    <mergeCell ref="I39:I40"/>
    <mergeCell ref="K39:K40"/>
    <mergeCell ref="M39:M40"/>
    <mergeCell ref="P39:P40"/>
    <mergeCell ref="M41:M42"/>
    <mergeCell ref="I41:I42"/>
    <mergeCell ref="I37:I38"/>
    <mergeCell ref="K37:K38"/>
    <mergeCell ref="K41:K42"/>
    <mergeCell ref="F37:F38"/>
    <mergeCell ref="P41:P42"/>
    <mergeCell ref="P37:P38"/>
    <mergeCell ref="H37:H38"/>
    <mergeCell ref="E37:E38"/>
    <mergeCell ref="A43:A48"/>
    <mergeCell ref="B43:B48"/>
    <mergeCell ref="C43:C45"/>
    <mergeCell ref="D43:D44"/>
    <mergeCell ref="D45:D46"/>
    <mergeCell ref="C46:C48"/>
    <mergeCell ref="F43:F44"/>
    <mergeCell ref="O41:O42"/>
    <mergeCell ref="O39:O40"/>
    <mergeCell ref="H39:H40"/>
    <mergeCell ref="H41:H42"/>
    <mergeCell ref="H43:H44"/>
    <mergeCell ref="D47:D48"/>
    <mergeCell ref="F47:F48"/>
    <mergeCell ref="D39:D40"/>
    <mergeCell ref="F39:F40"/>
    <mergeCell ref="F45:F46"/>
    <mergeCell ref="D41:D42"/>
    <mergeCell ref="F41:F42"/>
    <mergeCell ref="H45:H46"/>
    <mergeCell ref="H47:H48"/>
    <mergeCell ref="E39:E40"/>
    <mergeCell ref="E41:E42"/>
    <mergeCell ref="E43:E44"/>
    <mergeCell ref="Q43:Q48"/>
    <mergeCell ref="M47:M48"/>
    <mergeCell ref="O47:O48"/>
    <mergeCell ref="P47:P48"/>
    <mergeCell ref="M45:M46"/>
    <mergeCell ref="O45:O46"/>
    <mergeCell ref="P43:P44"/>
    <mergeCell ref="I43:I44"/>
    <mergeCell ref="K43:K44"/>
    <mergeCell ref="I45:I46"/>
    <mergeCell ref="K45:K46"/>
    <mergeCell ref="P45:P46"/>
    <mergeCell ref="I47:I48"/>
    <mergeCell ref="K47:K48"/>
    <mergeCell ref="M43:M44"/>
    <mergeCell ref="O43:O44"/>
    <mergeCell ref="A49:A54"/>
    <mergeCell ref="B49:B54"/>
    <mergeCell ref="C49:C51"/>
    <mergeCell ref="D49:D50"/>
    <mergeCell ref="D51:D52"/>
    <mergeCell ref="C52:C54"/>
    <mergeCell ref="D53:D54"/>
    <mergeCell ref="K53:K54"/>
    <mergeCell ref="K49:K50"/>
    <mergeCell ref="I53:I54"/>
    <mergeCell ref="F51:F52"/>
    <mergeCell ref="H51:H52"/>
    <mergeCell ref="I51:I52"/>
    <mergeCell ref="K51:K52"/>
    <mergeCell ref="F49:F50"/>
    <mergeCell ref="F53:F54"/>
    <mergeCell ref="H49:H50"/>
    <mergeCell ref="I49:I50"/>
    <mergeCell ref="H53:H54"/>
    <mergeCell ref="Q49:Q54"/>
    <mergeCell ref="M51:M52"/>
    <mergeCell ref="O51:O52"/>
    <mergeCell ref="P51:P52"/>
    <mergeCell ref="M49:M50"/>
    <mergeCell ref="O49:O50"/>
    <mergeCell ref="P49:P50"/>
    <mergeCell ref="M53:M54"/>
    <mergeCell ref="O53:O54"/>
    <mergeCell ref="P53:P54"/>
    <mergeCell ref="A55:A60"/>
    <mergeCell ref="B55:B60"/>
    <mergeCell ref="C55:C57"/>
    <mergeCell ref="D55:D56"/>
    <mergeCell ref="D57:D58"/>
    <mergeCell ref="C58:C60"/>
    <mergeCell ref="D59:D60"/>
    <mergeCell ref="F55:F56"/>
    <mergeCell ref="Q55:Q60"/>
    <mergeCell ref="M55:M56"/>
    <mergeCell ref="O55:O56"/>
    <mergeCell ref="P59:P60"/>
    <mergeCell ref="M59:M60"/>
    <mergeCell ref="O59:O60"/>
    <mergeCell ref="P55:P56"/>
    <mergeCell ref="M57:M58"/>
    <mergeCell ref="O57:O58"/>
    <mergeCell ref="P57:P58"/>
    <mergeCell ref="H57:H58"/>
    <mergeCell ref="I57:I58"/>
    <mergeCell ref="K57:K58"/>
    <mergeCell ref="F57:F58"/>
    <mergeCell ref="H55:H56"/>
    <mergeCell ref="I55:I56"/>
    <mergeCell ref="K55:K56"/>
    <mergeCell ref="A61:A66"/>
    <mergeCell ref="B61:B66"/>
    <mergeCell ref="C61:C63"/>
    <mergeCell ref="D61:D62"/>
    <mergeCell ref="D63:D64"/>
    <mergeCell ref="C64:C66"/>
    <mergeCell ref="D65:D66"/>
    <mergeCell ref="K63:K64"/>
    <mergeCell ref="F61:F62"/>
    <mergeCell ref="H63:H64"/>
    <mergeCell ref="I63:I64"/>
    <mergeCell ref="F59:F60"/>
    <mergeCell ref="H59:H60"/>
    <mergeCell ref="I59:I60"/>
    <mergeCell ref="K59:K60"/>
    <mergeCell ref="F63:F64"/>
    <mergeCell ref="H61:H62"/>
    <mergeCell ref="I61:I62"/>
    <mergeCell ref="K61:K62"/>
    <mergeCell ref="F65:F66"/>
    <mergeCell ref="H65:H66"/>
    <mergeCell ref="I65:I66"/>
    <mergeCell ref="K65:K66"/>
    <mergeCell ref="Q61:Q66"/>
    <mergeCell ref="M61:M62"/>
    <mergeCell ref="O61:O62"/>
    <mergeCell ref="P61:P62"/>
    <mergeCell ref="M65:M66"/>
    <mergeCell ref="O65:O66"/>
    <mergeCell ref="P65:P66"/>
    <mergeCell ref="O63:O64"/>
    <mergeCell ref="P63:P64"/>
    <mergeCell ref="M63:M64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63:E64"/>
    <mergeCell ref="E65:E66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</mergeCells>
  <phoneticPr fontId="3"/>
  <dataValidations count="1">
    <dataValidation type="list" allowBlank="1" showInputMessage="1" showErrorMessage="1" sqref="N63 G59 G43 N55 N57 N49 N51 N53 N45 N47 N59 N65 N41 N39 N61 N37">
      <formula1>$G$71:$G$76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 alignWithMargins="0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参加チーム</vt:lpstr>
      <vt:lpstr>１部</vt:lpstr>
      <vt:lpstr>１部対戦表</vt:lpstr>
      <vt:lpstr>２部北</vt:lpstr>
      <vt:lpstr>２部北対戦表</vt:lpstr>
      <vt:lpstr>２部南 </vt:lpstr>
      <vt:lpstr>２部南対戦表</vt:lpstr>
      <vt:lpstr>'１部'!Print_Area</vt:lpstr>
      <vt:lpstr>'１部対戦表'!Print_Area</vt:lpstr>
      <vt:lpstr>'２部南 '!Print_Area</vt:lpstr>
      <vt:lpstr>'２部南対戦表'!Print_Area</vt:lpstr>
      <vt:lpstr>'２部北'!Print_Area</vt:lpstr>
      <vt:lpstr>'２部北対戦表'!Print_Area</vt:lpstr>
      <vt:lpstr>参加チーム!Print_Area</vt:lpstr>
      <vt:lpstr>'１部対戦表'!Print_Titles</vt:lpstr>
      <vt:lpstr>'２部南対戦表'!Print_Titles</vt:lpstr>
      <vt:lpstr>'２部北対戦表'!Print_Titles</vt:lpstr>
    </vt:vector>
  </TitlesOfParts>
  <Company>: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BANFFSPORTS :</dc:creator>
  <cp:lastModifiedBy>浅利真</cp:lastModifiedBy>
  <cp:lastPrinted>2015-04-26T13:29:20Z</cp:lastPrinted>
  <dcterms:created xsi:type="dcterms:W3CDTF">2008-04-12T02:31:38Z</dcterms:created>
  <dcterms:modified xsi:type="dcterms:W3CDTF">2015-04-27T06:17:34Z</dcterms:modified>
</cp:coreProperties>
</file>